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ll_Staff\Tax Distributions\Abatement Distributions\OPRA &amp; CRA State Distribution\"/>
    </mc:Choice>
  </mc:AlternateContent>
  <xr:revisionPtr revIDLastSave="0" documentId="13_ncr:1_{2C175E11-C060-4322-AC51-9EB2E45DC4B8}" xr6:coauthVersionLast="47" xr6:coauthVersionMax="47" xr10:uidLastSave="{00000000-0000-0000-0000-000000000000}"/>
  <bookViews>
    <workbookView xWindow="12720" yWindow="12900" windowWidth="23256" windowHeight="12576" xr2:uid="{00000000-000D-0000-FFFF-FFFF00000000}"/>
  </bookViews>
  <sheets>
    <sheet name="OPRA" sheetId="1" r:id="rId1"/>
    <sheet name="CRA" sheetId="4" r:id="rId2"/>
    <sheet name="Total" sheetId="5" r:id="rId3"/>
    <sheet name="GAX Form" sheetId="6" r:id="rId4"/>
  </sheets>
  <definedNames>
    <definedName name="_xlnm.Print_Area" localSheetId="1">CRA!$A$1:$E$49</definedName>
    <definedName name="_xlnm.Print_Area" localSheetId="3">'GAX Form'!$A$1:$N$65</definedName>
    <definedName name="_xlnm.Print_Area" localSheetId="0">OPRA!$A$1:$E$49</definedName>
    <definedName name="_xlnm.Print_Area" localSheetId="2">Total!$A$1:$E$49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0" i="6" l="1"/>
  <c r="C55" i="6"/>
  <c r="C56" i="6" s="1"/>
  <c r="G32" i="6"/>
  <c r="C49" i="6"/>
  <c r="G19" i="6" l="1"/>
  <c r="I19" i="6" s="1"/>
  <c r="G18" i="6"/>
  <c r="I18" i="6" s="1"/>
  <c r="G17" i="6"/>
  <c r="H32" i="6"/>
  <c r="I31" i="6"/>
  <c r="I30" i="6"/>
  <c r="I29" i="6"/>
  <c r="K9" i="6"/>
  <c r="H26" i="6"/>
  <c r="G26" i="6"/>
  <c r="I25" i="6"/>
  <c r="I24" i="6"/>
  <c r="H23" i="6"/>
  <c r="G23" i="6"/>
  <c r="I22" i="6"/>
  <c r="I21" i="6"/>
  <c r="H20" i="6"/>
  <c r="H27" i="6" s="1"/>
  <c r="H33" i="6" s="1"/>
  <c r="K7" i="6"/>
  <c r="B13" i="1"/>
  <c r="D13" i="1"/>
  <c r="D13" i="5"/>
  <c r="D14" i="1"/>
  <c r="C9" i="1"/>
  <c r="G20" i="6" l="1"/>
  <c r="G27" i="6" s="1"/>
  <c r="G33" i="6" s="1"/>
  <c r="I17" i="6"/>
  <c r="I20" i="6" s="1"/>
  <c r="I32" i="6"/>
  <c r="I23" i="6"/>
  <c r="I26" i="6"/>
  <c r="D9" i="4"/>
  <c r="D5" i="4"/>
  <c r="D1" i="4"/>
  <c r="D5" i="5"/>
  <c r="B9" i="1"/>
  <c r="C5" i="1"/>
  <c r="B5" i="1"/>
  <c r="I27" i="6" l="1"/>
  <c r="I33" i="6" s="1"/>
  <c r="B27" i="4"/>
  <c r="B13" i="4"/>
  <c r="C13" i="1" l="1"/>
  <c r="B9" i="5"/>
  <c r="D5" i="1"/>
  <c r="B13" i="5"/>
  <c r="B44" i="1"/>
  <c r="B46" i="1" s="1"/>
  <c r="B14" i="1" s="1"/>
  <c r="B36" i="1"/>
  <c r="B6" i="1"/>
  <c r="C7" i="1"/>
  <c r="B41" i="1"/>
  <c r="B10" i="1" s="1"/>
  <c r="C11" i="1"/>
  <c r="B45" i="5"/>
  <c r="C61" i="5"/>
  <c r="D61" i="5"/>
  <c r="B40" i="5"/>
  <c r="B39" i="5"/>
  <c r="B41" i="5"/>
  <c r="B35" i="5"/>
  <c r="B34" i="5"/>
  <c r="B36" i="5"/>
  <c r="C10" i="5"/>
  <c r="C9" i="5"/>
  <c r="C11" i="5" s="1"/>
  <c r="C6" i="5"/>
  <c r="C5" i="5"/>
  <c r="C7" i="5" s="1"/>
  <c r="B5" i="5"/>
  <c r="C46" i="5"/>
  <c r="C41" i="5"/>
  <c r="C36" i="5"/>
  <c r="C48" i="5"/>
  <c r="C61" i="4"/>
  <c r="D61" i="4"/>
  <c r="C46" i="4"/>
  <c r="C41" i="4"/>
  <c r="C36" i="4"/>
  <c r="C48" i="4"/>
  <c r="B46" i="4"/>
  <c r="B14" i="4"/>
  <c r="D45" i="4"/>
  <c r="D44" i="4"/>
  <c r="D46" i="4"/>
  <c r="B41" i="4"/>
  <c r="D40" i="4"/>
  <c r="D40" i="1"/>
  <c r="D40" i="5"/>
  <c r="D39" i="4"/>
  <c r="D41" i="4"/>
  <c r="B36" i="4"/>
  <c r="B6" i="4"/>
  <c r="D6" i="4"/>
  <c r="D35" i="4"/>
  <c r="D34" i="4"/>
  <c r="D36" i="4"/>
  <c r="B10" i="4"/>
  <c r="B11" i="4"/>
  <c r="D11" i="4" s="1"/>
  <c r="C11" i="4"/>
  <c r="C7" i="4"/>
  <c r="C14" i="4"/>
  <c r="C15" i="4"/>
  <c r="C17" i="4"/>
  <c r="C61" i="1"/>
  <c r="D61" i="1"/>
  <c r="C46" i="1"/>
  <c r="C14" i="1"/>
  <c r="D45" i="1"/>
  <c r="D45" i="5"/>
  <c r="D39" i="1"/>
  <c r="D41" i="1"/>
  <c r="D35" i="1"/>
  <c r="D35" i="5"/>
  <c r="D34" i="1"/>
  <c r="D34" i="5"/>
  <c r="D36" i="5" s="1"/>
  <c r="C41" i="1"/>
  <c r="C36" i="1"/>
  <c r="C48" i="1"/>
  <c r="D36" i="1"/>
  <c r="B15" i="4"/>
  <c r="D15" i="4" s="1"/>
  <c r="D14" i="4"/>
  <c r="C14" i="5"/>
  <c r="D48" i="4"/>
  <c r="D39" i="5"/>
  <c r="D41" i="5" s="1"/>
  <c r="D13" i="4"/>
  <c r="B48" i="4"/>
  <c r="D10" i="4"/>
  <c r="B7" i="4"/>
  <c r="B17" i="4" l="1"/>
  <c r="D7" i="4"/>
  <c r="D9" i="1"/>
  <c r="D9" i="5" s="1"/>
  <c r="B7" i="1"/>
  <c r="D7" i="1" s="1"/>
  <c r="C13" i="5"/>
  <c r="C15" i="5" s="1"/>
  <c r="C17" i="5" s="1"/>
  <c r="C15" i="1"/>
  <c r="C17" i="1" s="1"/>
  <c r="D44" i="1"/>
  <c r="D46" i="1" s="1"/>
  <c r="D48" i="1" s="1"/>
  <c r="B44" i="5"/>
  <c r="B46" i="5" s="1"/>
  <c r="D14" i="5"/>
  <c r="B15" i="1"/>
  <c r="B14" i="5"/>
  <c r="B15" i="5" s="1"/>
  <c r="D44" i="5"/>
  <c r="D46" i="5" s="1"/>
  <c r="D48" i="5" s="1"/>
  <c r="D10" i="1"/>
  <c r="D10" i="5" s="1"/>
  <c r="B11" i="1"/>
  <c r="D11" i="1" s="1"/>
  <c r="B10" i="5"/>
  <c r="B11" i="5" s="1"/>
  <c r="D11" i="5" s="1"/>
  <c r="B48" i="5"/>
  <c r="B48" i="1"/>
  <c r="B6" i="5"/>
  <c r="B7" i="5" s="1"/>
  <c r="D6" i="1"/>
  <c r="D6" i="5" s="1"/>
  <c r="D1" i="1" l="1"/>
  <c r="D7" i="5"/>
  <c r="D17" i="4"/>
  <c r="D15" i="1"/>
  <c r="D17" i="1" s="1"/>
  <c r="D15" i="5"/>
  <c r="B17" i="1"/>
  <c r="B17" i="5"/>
  <c r="D1" i="5" l="1"/>
  <c r="D17" i="5"/>
  <c r="B27" i="1"/>
  <c r="B27" i="5" l="1"/>
  <c r="G1" i="5"/>
</calcChain>
</file>

<file path=xl/sharedStrings.xml><?xml version="1.0" encoding="utf-8"?>
<sst xmlns="http://schemas.openxmlformats.org/spreadsheetml/2006/main" count="190" uniqueCount="100">
  <si>
    <t>INTEREST</t>
  </si>
  <si>
    <t>CAPTURED TAX BREAKDOWN</t>
  </si>
  <si>
    <t>TAX</t>
  </si>
  <si>
    <t>TOTAL</t>
  </si>
  <si>
    <t>DIFFERENCE BETWEEN CASH BALANCE &amp; DISTRIBUTION</t>
  </si>
  <si>
    <t>NET ANTICIPATED PARKLAND BROWNFIELD (SETTLE) CAPTURE ADJMTS</t>
  </si>
  <si>
    <t>STATE EDUCATION TAX - 7066</t>
  </si>
  <si>
    <t>*</t>
  </si>
  <si>
    <t>GRAND RAPIDS SCHOOL OPERATING TAX - 7062</t>
  </si>
  <si>
    <t>OPRA DISTRIBUTION TO THE STATE</t>
  </si>
  <si>
    <t>CAPTURE TAX ADJUSTMENT</t>
  </si>
  <si>
    <t>CAPTURED TAX ADJUSTMENT</t>
  </si>
  <si>
    <t>INITIAL (WARRANT) CAPTURE</t>
  </si>
  <si>
    <t>ACTUAL (SETTLE) CAPTURE ADJUSTMENT</t>
  </si>
  <si>
    <t>CRA DISTRIBUTION TO THE STATE</t>
  </si>
  <si>
    <t>* DIFFERENCE IS THE KISD TOTAL</t>
  </si>
  <si>
    <t>**</t>
  </si>
  <si>
    <t>**OPRA CASH BALANCE + CRA CASH BALANCE = TOTAL CASH BALANCE</t>
  </si>
  <si>
    <t>OPRA BALANCE OF COLLECTIONS AS OF 06/09/20 (BSA 2230 SBSA 8007)</t>
  </si>
  <si>
    <t>CRA BALANCE OF COLLECTIONS AS OF 06/09/20 (BSA 2230 SBSA 8007)</t>
  </si>
  <si>
    <t>2020</t>
  </si>
  <si>
    <t>TOTAL SCHOOL OPERATING TAX TO DISTRIBUTE FOR 2020</t>
  </si>
  <si>
    <t>TOTAL STATE EDUCATION TAX TO DISTRIBUTE FOR 2020</t>
  </si>
  <si>
    <t>TOTAL KISD TAX TO DISTRIBUTE FOR 2020</t>
  </si>
  <si>
    <t>TOTAL 2020 DISTRIBUTION</t>
  </si>
  <si>
    <t>2020 GRAND RAPIDS SCHOOL OPERATING - 7062</t>
  </si>
  <si>
    <t>TOTAL SCHOOL OPERATING 2020 CAPTURED TAX</t>
  </si>
  <si>
    <t>2020 STATE EDUCATION - 7066</t>
  </si>
  <si>
    <t>TOTAL STATE EDUCATION 2020 CAPTURED TAX</t>
  </si>
  <si>
    <t>TOTAL KISD 2020 CAPTURED TAX</t>
  </si>
  <si>
    <t>TOTAL 2020 CAPTURED TAX</t>
  </si>
  <si>
    <t>KENT INTERMEDIATE SCHOOL DISTRICT 17.396% TAX - 7064</t>
  </si>
  <si>
    <t>2020 KENT INTERMEDIATE SCHOOL DISTRICT 7064 17.396%</t>
  </si>
  <si>
    <t>2020 KENT INTERMEDIATE SCHOOL DISTRICT 7064 17.397%</t>
  </si>
  <si>
    <t>CRA &amp; OPRA TOTALS BALANCE OF COLLECTIONS AS OF 06/30/21 (BSA 2230 SBSA 8007)</t>
  </si>
  <si>
    <t>DEPT</t>
  </si>
  <si>
    <t>253</t>
  </si>
  <si>
    <t>DOC ID</t>
  </si>
  <si>
    <t>VC0000000085</t>
  </si>
  <si>
    <t>PAY TO THE ORDER OF:</t>
  </si>
  <si>
    <t>ENTRY DATE</t>
  </si>
  <si>
    <t>STATE OF MICHIGAN</t>
  </si>
  <si>
    <t>DEPT OF TREASURY-RECEIPTS PROCESSING</t>
  </si>
  <si>
    <t>NEED CHECK BY</t>
  </si>
  <si>
    <t>TREASURY BLDG / PO BOX 30728</t>
  </si>
  <si>
    <t>LANSING MI  48909-8228</t>
  </si>
  <si>
    <t>AMOUNT $</t>
  </si>
  <si>
    <t>DESCRIPTION:</t>
  </si>
  <si>
    <t>2019 CURRENT OPRA STATE EDUCATION, SCHOOL OPERATING &amp; KISD TAX COLLECTIONS</t>
  </si>
  <si>
    <t>NET OF THE CAPTURED TAX ADJUSTMENTS</t>
  </si>
  <si>
    <t>OTHER:</t>
  </si>
  <si>
    <t>2019 OPRA SCHOOL OP TAX LESS CAPTURE ADJMT:</t>
  </si>
  <si>
    <t>2019 OPRA STATE ED. TAX LESS CAPTURE ADJMT:</t>
  </si>
  <si>
    <t>APPROVED</t>
  </si>
  <si>
    <t>CITY OF GRAND RAPIDS, MICHIGAN</t>
  </si>
  <si>
    <t>BSA</t>
  </si>
  <si>
    <t>FY 2021</t>
  </si>
  <si>
    <t>HOLD CHECK FOR TREASURER'S OFFICE - Jesse</t>
  </si>
  <si>
    <t>22000096</t>
  </si>
  <si>
    <t>2020 OPRA SCHOOL OP TAX LESS CAPTURE ADJMT:</t>
  </si>
  <si>
    <t>2020 OPRA STATE ED. TAX LESS CAPTURE ADJMT:</t>
  </si>
  <si>
    <t>2020 OPRA KISD 17.396% TAX LESS CAPTURE ADJMT:</t>
  </si>
  <si>
    <t>Jesse Bradley, CITY TREASURER'S OFFICE</t>
  </si>
  <si>
    <t>(616) 456-4549</t>
  </si>
  <si>
    <t>TOTAL 2020 OPRA CURRENT DISTRIBUTION:</t>
  </si>
  <si>
    <t>TOTAL 2019 DELINQUENT OPRA DISTRIBUTION:</t>
  </si>
  <si>
    <t>TOTAL 2020 DELINQUENT OPRA DISTRIBUTION:</t>
  </si>
  <si>
    <t>2020 CRA SCHOOL OP TAX LESS CAPTURE ADJMT:</t>
  </si>
  <si>
    <t>2020 CRA STATE ED. TAX LESS CAPTURE ADJMT:</t>
  </si>
  <si>
    <t>TOTAL 2020 CRA CURRENT DISTRIBUTION:</t>
  </si>
  <si>
    <t>2020 CRA KISD 17.396% TAX LESS CAPTURE ADJMT:</t>
  </si>
  <si>
    <t>GRAND TOTAL OPRA &amp; CRA DISTRIBUTION 2019-2020:</t>
  </si>
  <si>
    <t>Line</t>
  </si>
  <si>
    <t>Event Type</t>
  </si>
  <si>
    <t>Fund</t>
  </si>
  <si>
    <t xml:space="preserve">Dept </t>
  </si>
  <si>
    <t>Unit</t>
  </si>
  <si>
    <t>Sub
BSA</t>
  </si>
  <si>
    <t>Description:</t>
  </si>
  <si>
    <t>Totals</t>
  </si>
  <si>
    <t>AP017</t>
  </si>
  <si>
    <t>AP01</t>
  </si>
  <si>
    <t>Amt</t>
  </si>
  <si>
    <t>Revenue/Object</t>
  </si>
  <si>
    <t>Sub Fund</t>
  </si>
  <si>
    <t>OPRA School Op Tax</t>
  </si>
  <si>
    <t>OPRA School Op Interest</t>
  </si>
  <si>
    <t>OPRA State Ed Tax</t>
  </si>
  <si>
    <t>OPRA State Ed Interest</t>
  </si>
  <si>
    <t>OPRA KISD Tax Capture</t>
  </si>
  <si>
    <t>OPRA KISD Interst Capture</t>
  </si>
  <si>
    <t>DELQ OPRA School Op Interest</t>
  </si>
  <si>
    <t>DELQ OPRA School Op Tax</t>
  </si>
  <si>
    <t>DELQ OPRA SET Tax</t>
  </si>
  <si>
    <t>DELQ OPRA SET Interest</t>
  </si>
  <si>
    <t>TOTAL OPRA DISTRIBUTION:</t>
  </si>
  <si>
    <t>CRA School Op Tax</t>
  </si>
  <si>
    <t>CRA State Ed Tax</t>
  </si>
  <si>
    <t>CRA KISD Tax Capture</t>
  </si>
  <si>
    <t>Distribution of State Aid portion of OPRA Tax &amp; Interest and 
Distribution of State Aid portion of CRA Tax &amp;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</si>
</sst>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43" fontId="15" fillId="0" borderId="0" applyFont="0" applyFill="0" applyBorder="0" applyAlignment="0" applyProtection="0"/>
    <xf numFmtId="0" fontId="17" fillId="3" borderId="0" applyNumberFormat="0" applyBorder="0" applyAlignment="0" applyProtection="0"/>
    <xf numFmtId="0" fontId="15" fillId="4" borderId="0" applyNumberFormat="0" applyBorder="0" applyAlignment="0" applyProtection="0"/>
    <xf numFmtId="43" fontId="15" fillId="0" borderId="0" applyFont="0" applyFill="0" applyBorder="0" applyAlignment="0" applyProtection="0"/>
  </cellStyleXfs>
  <cellXfs count="98">
    <xf numFmtId="0" fontId="0" fillId="0" borderId="0" xfId="0"/>
    <xf numFmtId="8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quotePrefix="1" applyFont="1"/>
    <xf numFmtId="8" fontId="1" fillId="0" borderId="0" xfId="0" applyNumberFormat="1" applyFont="1" applyAlignment="1">
      <alignment horizontal="center"/>
    </xf>
    <xf numFmtId="0" fontId="3" fillId="0" borderId="0" xfId="0" applyFont="1"/>
    <xf numFmtId="8" fontId="0" fillId="0" borderId="0" xfId="0" applyNumberFormat="1" applyBorder="1"/>
    <xf numFmtId="8" fontId="1" fillId="0" borderId="1" xfId="0" applyNumberFormat="1" applyFont="1" applyBorder="1"/>
    <xf numFmtId="8" fontId="0" fillId="0" borderId="1" xfId="0" applyNumberFormat="1" applyBorder="1"/>
    <xf numFmtId="0" fontId="3" fillId="0" borderId="3" xfId="0" applyFont="1" applyBorder="1"/>
    <xf numFmtId="8" fontId="0" fillId="0" borderId="2" xfId="0" applyNumberFormat="1" applyBorder="1"/>
    <xf numFmtId="0" fontId="0" fillId="0" borderId="2" xfId="0" applyBorder="1"/>
    <xf numFmtId="0" fontId="4" fillId="0" borderId="0" xfId="0" applyFont="1"/>
    <xf numFmtId="0" fontId="3" fillId="0" borderId="4" xfId="0" applyFont="1" applyBorder="1"/>
    <xf numFmtId="8" fontId="0" fillId="0" borderId="5" xfId="0" applyNumberFormat="1" applyBorder="1"/>
    <xf numFmtId="8" fontId="0" fillId="0" borderId="6" xfId="0" applyNumberFormat="1" applyBorder="1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right"/>
    </xf>
    <xf numFmtId="0" fontId="5" fillId="0" borderId="0" xfId="1"/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14" fontId="9" fillId="0" borderId="7" xfId="1" quotePrefix="1" applyNumberFormat="1" applyFont="1" applyBorder="1" applyAlignment="1">
      <alignment horizontal="center"/>
    </xf>
    <xf numFmtId="14" fontId="9" fillId="0" borderId="0" xfId="1" applyNumberFormat="1" applyFont="1"/>
    <xf numFmtId="0" fontId="6" fillId="2" borderId="0" xfId="1" applyFont="1" applyFill="1"/>
    <xf numFmtId="49" fontId="9" fillId="0" borderId="7" xfId="1" applyNumberFormat="1" applyFont="1" applyBorder="1" applyAlignment="1">
      <alignment horizontal="center"/>
    </xf>
    <xf numFmtId="0" fontId="5" fillId="0" borderId="0" xfId="1" quotePrefix="1"/>
    <xf numFmtId="0" fontId="8" fillId="0" borderId="0" xfId="1" applyFont="1" applyAlignment="1">
      <alignment horizontal="left"/>
    </xf>
    <xf numFmtId="14" fontId="9" fillId="0" borderId="7" xfId="1" applyNumberFormat="1" applyFont="1" applyBorder="1" applyAlignment="1">
      <alignment horizontal="center"/>
    </xf>
    <xf numFmtId="0" fontId="5" fillId="0" borderId="0" xfId="1" applyAlignment="1">
      <alignment horizontal="right"/>
    </xf>
    <xf numFmtId="0" fontId="5" fillId="0" borderId="7" xfId="1" applyBorder="1"/>
    <xf numFmtId="0" fontId="7" fillId="0" borderId="7" xfId="1" applyFont="1" applyBorder="1"/>
    <xf numFmtId="7" fontId="5" fillId="0" borderId="7" xfId="1" applyNumberFormat="1" applyBorder="1" applyAlignment="1">
      <alignment horizontal="center"/>
    </xf>
    <xf numFmtId="7" fontId="5" fillId="0" borderId="0" xfId="1" applyNumberFormat="1" applyAlignment="1">
      <alignment horizontal="left"/>
    </xf>
    <xf numFmtId="0" fontId="10" fillId="0" borderId="7" xfId="1" applyFont="1" applyBorder="1"/>
    <xf numFmtId="0" fontId="11" fillId="0" borderId="0" xfId="1" applyFont="1" applyAlignment="1">
      <alignment horizontal="right"/>
    </xf>
    <xf numFmtId="0" fontId="10" fillId="0" borderId="0" xfId="1" applyFont="1"/>
    <xf numFmtId="0" fontId="12" fillId="0" borderId="0" xfId="1" applyFont="1" applyAlignment="1">
      <alignment horizontal="center"/>
    </xf>
    <xf numFmtId="7" fontId="10" fillId="0" borderId="7" xfId="1" applyNumberFormat="1" applyFont="1" applyBorder="1"/>
    <xf numFmtId="40" fontId="10" fillId="0" borderId="7" xfId="1" applyNumberFormat="1" applyFont="1" applyBorder="1"/>
    <xf numFmtId="7" fontId="10" fillId="0" borderId="0" xfId="1" applyNumberFormat="1" applyFont="1"/>
    <xf numFmtId="0" fontId="10" fillId="0" borderId="8" xfId="1" applyFont="1" applyBorder="1"/>
    <xf numFmtId="7" fontId="10" fillId="0" borderId="8" xfId="1" applyNumberFormat="1" applyFont="1" applyBorder="1"/>
    <xf numFmtId="0" fontId="13" fillId="0" borderId="1" xfId="1" applyFont="1" applyBorder="1"/>
    <xf numFmtId="7" fontId="13" fillId="0" borderId="1" xfId="1" applyNumberFormat="1" applyFont="1" applyBorder="1"/>
    <xf numFmtId="40" fontId="13" fillId="0" borderId="1" xfId="1" applyNumberFormat="1" applyFont="1" applyBorder="1"/>
    <xf numFmtId="7" fontId="5" fillId="0" borderId="0" xfId="1" applyNumberFormat="1"/>
    <xf numFmtId="0" fontId="14" fillId="0" borderId="0" xfId="1" applyFont="1" applyAlignment="1">
      <alignment horizontal="right"/>
    </xf>
    <xf numFmtId="8" fontId="5" fillId="0" borderId="0" xfId="1" applyNumberFormat="1" applyAlignment="1">
      <alignment horizontal="left"/>
    </xf>
    <xf numFmtId="0" fontId="16" fillId="5" borderId="5" xfId="3" applyFont="1" applyFill="1" applyBorder="1" applyAlignment="1">
      <alignment horizontal="center" vertical="center"/>
    </xf>
    <xf numFmtId="0" fontId="16" fillId="5" borderId="5" xfId="3" applyFont="1" applyFill="1" applyBorder="1" applyAlignment="1">
      <alignment horizontal="center" vertical="center" wrapText="1"/>
    </xf>
    <xf numFmtId="43" fontId="16" fillId="5" borderId="5" xfId="5" applyFont="1" applyFill="1" applyBorder="1" applyAlignment="1">
      <alignment horizontal="center" vertical="center"/>
    </xf>
    <xf numFmtId="0" fontId="15" fillId="6" borderId="5" xfId="4" applyFill="1" applyBorder="1" applyAlignment="1">
      <alignment horizontal="center"/>
    </xf>
    <xf numFmtId="0" fontId="15" fillId="0" borderId="11" xfId="4" applyFill="1" applyBorder="1" applyAlignment="1">
      <alignment horizontal="center"/>
    </xf>
    <xf numFmtId="0" fontId="15" fillId="6" borderId="11" xfId="4" applyFill="1" applyBorder="1" applyAlignment="1">
      <alignment horizontal="center"/>
    </xf>
    <xf numFmtId="0" fontId="15" fillId="0" borderId="13" xfId="4" applyFill="1" applyBorder="1" applyAlignment="1">
      <alignment horizontal="center"/>
    </xf>
    <xf numFmtId="0" fontId="15" fillId="6" borderId="15" xfId="4" applyFill="1" applyBorder="1" applyAlignment="1">
      <alignment horizontal="center"/>
    </xf>
    <xf numFmtId="0" fontId="15" fillId="6" borderId="12" xfId="4" applyFill="1" applyBorder="1" applyAlignment="1">
      <alignment horizontal="center"/>
    </xf>
    <xf numFmtId="0" fontId="15" fillId="0" borderId="5" xfId="4" applyFill="1" applyBorder="1" applyAlignment="1">
      <alignment horizontal="center"/>
    </xf>
    <xf numFmtId="0" fontId="0" fillId="7" borderId="0" xfId="4" applyFont="1" applyFill="1" applyBorder="1" applyAlignment="1">
      <alignment horizontal="center"/>
    </xf>
    <xf numFmtId="0" fontId="18" fillId="0" borderId="0" xfId="1" applyFont="1"/>
    <xf numFmtId="0" fontId="5" fillId="0" borderId="0" xfId="1" applyAlignment="1">
      <alignment horizontal="left" vertical="top" wrapText="1"/>
    </xf>
    <xf numFmtId="0" fontId="5" fillId="0" borderId="0" xfId="1" applyAlignment="1">
      <alignment vertical="top" wrapText="1"/>
    </xf>
    <xf numFmtId="0" fontId="1" fillId="0" borderId="0" xfId="1" applyFont="1"/>
    <xf numFmtId="0" fontId="19" fillId="0" borderId="0" xfId="1" applyFont="1" applyAlignment="1">
      <alignment horizontal="right"/>
    </xf>
    <xf numFmtId="0" fontId="15" fillId="0" borderId="9" xfId="4" applyFill="1" applyBorder="1" applyAlignment="1"/>
    <xf numFmtId="0" fontId="15" fillId="0" borderId="8" xfId="4" applyFill="1" applyBorder="1" applyAlignment="1"/>
    <xf numFmtId="0" fontId="15" fillId="0" borderId="10" xfId="4" applyFill="1" applyBorder="1" applyAlignment="1"/>
    <xf numFmtId="0" fontId="0" fillId="6" borderId="15" xfId="4" applyFont="1" applyFill="1" applyBorder="1" applyAlignment="1">
      <alignment horizontal="center" vertical="center"/>
    </xf>
    <xf numFmtId="0" fontId="15" fillId="0" borderId="12" xfId="4" applyFill="1" applyBorder="1" applyAlignment="1">
      <alignment horizontal="center"/>
    </xf>
    <xf numFmtId="0" fontId="1" fillId="0" borderId="16" xfId="1" applyFont="1" applyBorder="1" applyAlignment="1"/>
    <xf numFmtId="0" fontId="13" fillId="0" borderId="0" xfId="1" applyFont="1" applyBorder="1"/>
    <xf numFmtId="7" fontId="13" fillId="0" borderId="0" xfId="1" applyNumberFormat="1" applyFont="1" applyBorder="1"/>
    <xf numFmtId="40" fontId="13" fillId="0" borderId="0" xfId="1" applyNumberFormat="1" applyFont="1" applyBorder="1"/>
    <xf numFmtId="43" fontId="15" fillId="0" borderId="5" xfId="2" applyFont="1" applyFill="1" applyBorder="1"/>
    <xf numFmtId="43" fontId="15" fillId="6" borderId="11" xfId="2" applyFont="1" applyFill="1" applyBorder="1"/>
    <xf numFmtId="43" fontId="15" fillId="0" borderId="11" xfId="2" applyFont="1" applyFill="1" applyBorder="1"/>
    <xf numFmtId="43" fontId="15" fillId="6" borderId="12" xfId="2" applyFont="1" applyFill="1" applyBorder="1"/>
    <xf numFmtId="43" fontId="15" fillId="0" borderId="13" xfId="2" applyFont="1" applyFill="1" applyBorder="1"/>
    <xf numFmtId="43" fontId="15" fillId="6" borderId="15" xfId="2" applyFont="1" applyFill="1" applyBorder="1"/>
    <xf numFmtId="43" fontId="5" fillId="0" borderId="7" xfId="2" applyFont="1" applyBorder="1"/>
    <xf numFmtId="43" fontId="1" fillId="0" borderId="0" xfId="2" applyFont="1"/>
    <xf numFmtId="0" fontId="5" fillId="0" borderId="0" xfId="1" applyFill="1"/>
    <xf numFmtId="0" fontId="5" fillId="0" borderId="0" xfId="1" applyFill="1" applyAlignment="1">
      <alignment horizontal="right"/>
    </xf>
    <xf numFmtId="0" fontId="0" fillId="0" borderId="12" xfId="4" applyFont="1" applyFill="1" applyBorder="1" applyAlignment="1">
      <alignment horizontal="center" vertical="center"/>
    </xf>
    <xf numFmtId="0" fontId="0" fillId="0" borderId="0" xfId="0" applyFill="1"/>
    <xf numFmtId="0" fontId="0" fillId="0" borderId="15" xfId="4" applyFont="1" applyFill="1" applyBorder="1" applyAlignment="1">
      <alignment horizontal="center" vertical="center"/>
    </xf>
    <xf numFmtId="0" fontId="15" fillId="0" borderId="15" xfId="4" applyFill="1" applyBorder="1" applyAlignment="1">
      <alignment horizontal="center"/>
    </xf>
    <xf numFmtId="43" fontId="15" fillId="0" borderId="15" xfId="2" applyFill="1" applyBorder="1" applyAlignment="1">
      <alignment horizontal="center"/>
    </xf>
    <xf numFmtId="0" fontId="7" fillId="0" borderId="0" xfId="1" applyFont="1" applyAlignment="1">
      <alignment horizontal="left" vertical="top" wrapText="1"/>
    </xf>
    <xf numFmtId="0" fontId="5" fillId="0" borderId="0" xfId="1" applyAlignment="1">
      <alignment horizontal="left" vertical="top" wrapText="1"/>
    </xf>
    <xf numFmtId="0" fontId="0" fillId="6" borderId="5" xfId="4" applyFont="1" applyFill="1" applyBorder="1" applyAlignment="1">
      <alignment horizontal="center" vertical="center"/>
    </xf>
    <xf numFmtId="0" fontId="0" fillId="6" borderId="12" xfId="4" applyFont="1" applyFill="1" applyBorder="1" applyAlignment="1">
      <alignment horizontal="center" vertical="center"/>
    </xf>
    <xf numFmtId="0" fontId="0" fillId="6" borderId="15" xfId="4" applyFont="1" applyFill="1" applyBorder="1" applyAlignment="1">
      <alignment horizontal="center" vertical="center"/>
    </xf>
    <xf numFmtId="0" fontId="0" fillId="6" borderId="14" xfId="4" applyFont="1" applyFill="1" applyBorder="1" applyAlignment="1">
      <alignment horizontal="center" vertical="center"/>
    </xf>
    <xf numFmtId="0" fontId="0" fillId="6" borderId="17" xfId="4" applyFont="1" applyFill="1" applyBorder="1" applyAlignment="1">
      <alignment horizontal="center" vertical="center"/>
    </xf>
  </cellXfs>
  <cellStyles count="6">
    <cellStyle name="20% - Accent1" xfId="4" builtinId="30"/>
    <cellStyle name="Accent1" xfId="3" builtinId="29"/>
    <cellStyle name="Comma" xfId="2" builtinId="3"/>
    <cellStyle name="Comma 2" xfId="5" xr:uid="{36AC555F-5745-4584-AE14-DDF6A2CF7FB4}"/>
    <cellStyle name="Normal" xfId="0" builtinId="0"/>
    <cellStyle name="Normal 2" xfId="1" xr:uid="{97CFEA6A-6664-46BE-90BA-03FD483EB2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9"/>
  <sheetViews>
    <sheetView tabSelected="1" zoomScale="90" zoomScaleNormal="90" workbookViewId="0">
      <selection activeCell="F27" sqref="F27"/>
    </sheetView>
  </sheetViews>
  <sheetFormatPr defaultRowHeight="15" x14ac:dyDescent="0.25"/>
  <cols>
    <col min="1" max="1" width="56.7109375" bestFit="1" customWidth="1"/>
    <col min="2" max="2" width="13.7109375" customWidth="1"/>
    <col min="3" max="3" width="11.7109375" customWidth="1"/>
    <col min="4" max="4" width="13.7109375" customWidth="1"/>
    <col min="6" max="6" width="12.85546875" customWidth="1"/>
    <col min="7" max="7" width="12.140625" bestFit="1" customWidth="1"/>
    <col min="8" max="8" width="10.85546875" bestFit="1" customWidth="1"/>
  </cols>
  <sheetData>
    <row r="1" spans="1:11" x14ac:dyDescent="0.25">
      <c r="A1" t="s">
        <v>18</v>
      </c>
      <c r="D1" s="1">
        <f>D7+D11</f>
        <v>217764.52</v>
      </c>
      <c r="E1" t="s">
        <v>16</v>
      </c>
      <c r="G1" s="1"/>
    </row>
    <row r="2" spans="1:11" ht="8.25" customHeight="1" x14ac:dyDescent="0.25"/>
    <row r="3" spans="1:11" x14ac:dyDescent="0.25">
      <c r="A3" s="2" t="s">
        <v>9</v>
      </c>
      <c r="B3" s="3"/>
      <c r="C3" s="3"/>
      <c r="D3" s="3"/>
    </row>
    <row r="4" spans="1:11" x14ac:dyDescent="0.25">
      <c r="A4" s="4" t="s">
        <v>20</v>
      </c>
      <c r="B4" s="5" t="s">
        <v>2</v>
      </c>
      <c r="C4" s="5" t="s">
        <v>0</v>
      </c>
      <c r="D4" s="5" t="s">
        <v>3</v>
      </c>
      <c r="E4" s="1"/>
      <c r="F4" s="1"/>
      <c r="G4" s="1"/>
      <c r="H4" s="1"/>
      <c r="I4" s="1"/>
      <c r="J4" s="1"/>
      <c r="K4" s="1"/>
    </row>
    <row r="5" spans="1:11" x14ac:dyDescent="0.25">
      <c r="A5" s="6" t="s">
        <v>8</v>
      </c>
      <c r="B5" s="1">
        <f>278369.02+188.65</f>
        <v>278557.67</v>
      </c>
      <c r="C5" s="1">
        <f>36.88+33.96</f>
        <v>70.84</v>
      </c>
      <c r="D5" s="1">
        <f t="shared" ref="D5:D7" si="0">C5+B5</f>
        <v>278628.51</v>
      </c>
      <c r="E5" s="1"/>
      <c r="F5" s="1"/>
      <c r="G5" s="1"/>
      <c r="H5" s="1"/>
      <c r="I5" s="1"/>
      <c r="J5" s="1"/>
      <c r="K5" s="1"/>
    </row>
    <row r="6" spans="1:11" x14ac:dyDescent="0.25">
      <c r="A6" s="6" t="s">
        <v>10</v>
      </c>
      <c r="B6" s="1">
        <f>B36</f>
        <v>-115305</v>
      </c>
      <c r="C6" s="1">
        <v>0</v>
      </c>
      <c r="D6" s="1">
        <f t="shared" si="0"/>
        <v>-115305</v>
      </c>
      <c r="E6" s="1"/>
      <c r="F6" s="1"/>
      <c r="G6" s="1"/>
      <c r="H6" s="1"/>
      <c r="I6" s="1"/>
      <c r="J6" s="1"/>
      <c r="K6" s="1"/>
    </row>
    <row r="7" spans="1:11" ht="15.75" thickBot="1" x14ac:dyDescent="0.3">
      <c r="A7" s="6" t="s">
        <v>21</v>
      </c>
      <c r="B7" s="9">
        <f>SUM(B5:B6)</f>
        <v>163252.67000000001</v>
      </c>
      <c r="C7" s="9">
        <f>SUM(C5:C6)</f>
        <v>70.84</v>
      </c>
      <c r="D7" s="9">
        <f t="shared" si="0"/>
        <v>163323.51</v>
      </c>
      <c r="E7" s="1"/>
      <c r="F7" s="1"/>
      <c r="G7" s="1"/>
      <c r="H7" s="1"/>
      <c r="I7" s="1"/>
      <c r="J7" s="1"/>
      <c r="K7" s="1"/>
    </row>
    <row r="8" spans="1:11" ht="6.75" customHeight="1" thickTop="1" x14ac:dyDescent="0.25">
      <c r="A8" s="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6" t="s">
        <v>6</v>
      </c>
      <c r="B9" s="1">
        <f>92789.53+62.88</f>
        <v>92852.41</v>
      </c>
      <c r="C9" s="1">
        <f>12.28+11.32</f>
        <v>23.6</v>
      </c>
      <c r="D9" s="1">
        <f>C9+B9</f>
        <v>92876.01</v>
      </c>
      <c r="E9" s="1"/>
      <c r="F9" s="1"/>
      <c r="G9" s="1"/>
      <c r="H9" s="1"/>
      <c r="I9" s="1"/>
      <c r="J9" s="1"/>
      <c r="K9" s="1"/>
    </row>
    <row r="10" spans="1:11" x14ac:dyDescent="0.25">
      <c r="A10" s="6" t="s">
        <v>11</v>
      </c>
      <c r="B10" s="1">
        <f>B41</f>
        <v>-38435</v>
      </c>
      <c r="C10" s="1">
        <v>0</v>
      </c>
      <c r="D10" s="1">
        <f t="shared" ref="D10:D11" si="1">C10+B10</f>
        <v>-38435</v>
      </c>
      <c r="E10" s="1"/>
      <c r="F10" s="1"/>
      <c r="G10" s="1"/>
      <c r="H10" s="1"/>
      <c r="I10" s="1"/>
      <c r="J10" s="1"/>
      <c r="K10" s="1"/>
    </row>
    <row r="11" spans="1:11" ht="15.75" thickBot="1" x14ac:dyDescent="0.3">
      <c r="A11" s="6" t="s">
        <v>22</v>
      </c>
      <c r="B11" s="9">
        <f>SUM(B9:B10)</f>
        <v>54417.41</v>
      </c>
      <c r="C11" s="9">
        <f>SUM(C9:C10)</f>
        <v>23.6</v>
      </c>
      <c r="D11" s="9">
        <f t="shared" si="1"/>
        <v>54441.01</v>
      </c>
      <c r="E11" s="1"/>
      <c r="F11" s="1"/>
      <c r="G11" s="1"/>
      <c r="H11" s="1"/>
      <c r="I11" s="1"/>
      <c r="J11" s="1"/>
      <c r="K11" s="1"/>
    </row>
    <row r="12" spans="1:11" ht="6.75" customHeight="1" thickTop="1" x14ac:dyDescent="0.2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6" t="s">
        <v>31</v>
      </c>
      <c r="B13" s="1">
        <f>(22946.33)*0.17396-0.01</f>
        <v>3991.73</v>
      </c>
      <c r="C13" s="1">
        <f>(5.92)*0.17396</f>
        <v>1.03</v>
      </c>
      <c r="D13" s="1">
        <f>C13+B13</f>
        <v>3992.76</v>
      </c>
      <c r="E13" s="1"/>
      <c r="F13" s="1"/>
      <c r="G13" s="1"/>
      <c r="H13" s="1"/>
      <c r="I13" s="1"/>
      <c r="J13" s="1"/>
      <c r="K13" s="1"/>
    </row>
    <row r="14" spans="1:11" x14ac:dyDescent="0.25">
      <c r="A14" s="6" t="s">
        <v>11</v>
      </c>
      <c r="B14" s="1">
        <f>B46</f>
        <v>-1265.8499999999999</v>
      </c>
      <c r="C14" s="1">
        <f>C46</f>
        <v>0</v>
      </c>
      <c r="D14" s="1">
        <f t="shared" ref="D14:D15" si="2">C14+B14</f>
        <v>-1265.8499999999999</v>
      </c>
      <c r="E14" s="1"/>
      <c r="F14" s="1"/>
      <c r="G14" s="1"/>
      <c r="H14" s="1"/>
      <c r="I14" s="1"/>
      <c r="J14" s="1"/>
      <c r="K14" s="1"/>
    </row>
    <row r="15" spans="1:11" ht="15.75" thickBot="1" x14ac:dyDescent="0.3">
      <c r="A15" s="6" t="s">
        <v>23</v>
      </c>
      <c r="B15" s="9">
        <f>SUM(B13:B14)</f>
        <v>2725.88</v>
      </c>
      <c r="C15" s="9">
        <f>SUM(C13:C14)</f>
        <v>1.03</v>
      </c>
      <c r="D15" s="9">
        <f t="shared" si="2"/>
        <v>2726.91</v>
      </c>
      <c r="E15" s="1"/>
      <c r="F15" s="1"/>
      <c r="G15" s="1"/>
      <c r="H15" s="1"/>
      <c r="I15" s="1"/>
      <c r="J15" s="1"/>
      <c r="K15" s="1"/>
    </row>
    <row r="16" spans="1:11" ht="6.75" customHeight="1" thickTop="1" x14ac:dyDescent="0.25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thickBot="1" x14ac:dyDescent="0.3">
      <c r="A17" s="2" t="s">
        <v>24</v>
      </c>
      <c r="B17" s="8">
        <f>B15+B11+B7</f>
        <v>220395.96</v>
      </c>
      <c r="C17" s="8">
        <f t="shared" ref="C17:D17" si="3">C15+C11+C7</f>
        <v>95.47</v>
      </c>
      <c r="D17" s="8">
        <f t="shared" si="3"/>
        <v>220491.43</v>
      </c>
      <c r="E17" s="1"/>
      <c r="F17" s="1"/>
      <c r="G17" s="1"/>
      <c r="H17" s="1"/>
      <c r="I17" s="1"/>
      <c r="J17" s="1"/>
      <c r="K17" s="1"/>
    </row>
    <row r="18" spans="1:11" ht="6.75" customHeight="1" thickTop="1" x14ac:dyDescent="0.2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idden="1" x14ac:dyDescent="0.2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idden="1" x14ac:dyDescent="0.25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hidden="1" thickBot="1" x14ac:dyDescent="0.3">
      <c r="A21" s="6"/>
      <c r="B21" s="9"/>
      <c r="C21" s="9"/>
      <c r="D21" s="9"/>
      <c r="E21" s="1"/>
      <c r="F21" s="1"/>
      <c r="G21" s="1"/>
      <c r="H21" s="1"/>
      <c r="I21" s="1"/>
      <c r="J21" s="1"/>
      <c r="K21" s="1"/>
    </row>
    <row r="22" spans="1:11" ht="6.75" hidden="1" customHeight="1" thickTop="1" x14ac:dyDescent="0.25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hidden="1" thickBot="1" x14ac:dyDescent="0.3">
      <c r="A23" s="2"/>
      <c r="B23" s="8"/>
      <c r="C23" s="8"/>
      <c r="D23" s="8"/>
      <c r="E23" s="1"/>
      <c r="F23" s="1"/>
      <c r="G23" s="1"/>
      <c r="H23" s="1"/>
      <c r="I23" s="1"/>
      <c r="J23" s="1"/>
      <c r="K23" s="1"/>
    </row>
    <row r="24" spans="1:11" ht="6.75" hidden="1" customHeight="1" thickTop="1" x14ac:dyDescent="0.2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hidden="1" thickBot="1" x14ac:dyDescent="0.3">
      <c r="A25" s="2"/>
      <c r="B25" s="8"/>
      <c r="C25" s="8"/>
      <c r="D25" s="8"/>
      <c r="E25" s="1"/>
      <c r="F25" s="1"/>
      <c r="G25" s="1"/>
      <c r="H25" s="1"/>
      <c r="I25" s="1"/>
      <c r="J25" s="1"/>
      <c r="K25" s="1"/>
    </row>
    <row r="26" spans="1:11" ht="6.75" customHeight="1" x14ac:dyDescent="0.2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thickBot="1" x14ac:dyDescent="0.3">
      <c r="A27" s="12" t="s">
        <v>4</v>
      </c>
      <c r="B27" s="11">
        <f>D1-D17</f>
        <v>-2726.91</v>
      </c>
      <c r="C27" s="1" t="s">
        <v>7</v>
      </c>
      <c r="D27" s="1"/>
      <c r="E27" s="1"/>
      <c r="F27" s="1"/>
      <c r="G27" s="1"/>
      <c r="H27" s="1"/>
      <c r="I27" s="1"/>
      <c r="J27" s="1"/>
      <c r="K27" s="1"/>
    </row>
    <row r="28" spans="1:11" ht="7.5" customHeight="1" thickTop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3" t="s">
        <v>15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3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7.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t="s">
        <v>1</v>
      </c>
      <c r="B32" s="5" t="s">
        <v>2</v>
      </c>
      <c r="C32" s="5" t="s">
        <v>0</v>
      </c>
      <c r="D32" s="5" t="s">
        <v>3</v>
      </c>
      <c r="E32" s="1"/>
      <c r="F32" s="1"/>
      <c r="G32" s="1"/>
      <c r="H32" s="1"/>
      <c r="I32" s="1"/>
      <c r="J32" s="1"/>
      <c r="K32" s="1"/>
    </row>
    <row r="33" spans="1:11" x14ac:dyDescent="0.25">
      <c r="A33" s="4" t="s">
        <v>25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6" t="s">
        <v>12</v>
      </c>
      <c r="B34" s="1">
        <v>-115305</v>
      </c>
      <c r="C34" s="1"/>
      <c r="D34" s="1">
        <f>SUM(B34:C34)</f>
        <v>-115305</v>
      </c>
      <c r="E34" s="1"/>
      <c r="F34" s="1"/>
      <c r="G34" s="1"/>
      <c r="H34" s="1"/>
      <c r="I34" s="1"/>
      <c r="J34" s="1"/>
      <c r="K34" s="1"/>
    </row>
    <row r="35" spans="1:11" x14ac:dyDescent="0.25">
      <c r="A35" s="6" t="s">
        <v>13</v>
      </c>
      <c r="B35" s="1">
        <v>0</v>
      </c>
      <c r="C35" s="1"/>
      <c r="D35" s="1">
        <f>SUM(B35:C35)</f>
        <v>0</v>
      </c>
      <c r="E35" s="1"/>
      <c r="F35" s="1"/>
      <c r="G35" s="1"/>
      <c r="H35" s="1"/>
      <c r="I35" s="1"/>
      <c r="J35" s="1"/>
      <c r="K35" s="1"/>
    </row>
    <row r="36" spans="1:11" ht="15.75" thickBot="1" x14ac:dyDescent="0.3">
      <c r="A36" s="6" t="s">
        <v>26</v>
      </c>
      <c r="B36" s="9">
        <f>SUM(B34:B35)</f>
        <v>-115305</v>
      </c>
      <c r="C36" s="9">
        <f t="shared" ref="C36:D36" si="4">SUM(C34:C35)</f>
        <v>0</v>
      </c>
      <c r="D36" s="9">
        <f t="shared" si="4"/>
        <v>-115305</v>
      </c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2" t="s">
        <v>27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6" t="s">
        <v>12</v>
      </c>
      <c r="B39" s="1">
        <v>-38435</v>
      </c>
      <c r="C39" s="1"/>
      <c r="D39" s="1">
        <f>SUM(B39:C39)</f>
        <v>-38435</v>
      </c>
      <c r="E39" s="1"/>
      <c r="F39" s="1"/>
      <c r="G39" s="1"/>
      <c r="H39" s="1"/>
      <c r="I39" s="1"/>
      <c r="J39" s="1"/>
      <c r="K39" s="1"/>
    </row>
    <row r="40" spans="1:11" x14ac:dyDescent="0.25">
      <c r="A40" s="6" t="s">
        <v>13</v>
      </c>
      <c r="B40" s="1">
        <v>0</v>
      </c>
      <c r="C40" s="1"/>
      <c r="D40" s="1">
        <f>SUM(B40:C40)</f>
        <v>0</v>
      </c>
      <c r="E40" s="1"/>
      <c r="F40" s="1"/>
      <c r="G40" s="1"/>
      <c r="H40" s="1"/>
      <c r="I40" s="1"/>
      <c r="J40" s="1"/>
      <c r="K40" s="1"/>
    </row>
    <row r="41" spans="1:11" ht="15.75" thickBot="1" x14ac:dyDescent="0.3">
      <c r="A41" s="6" t="s">
        <v>28</v>
      </c>
      <c r="B41" s="9">
        <f>SUM(B39:B40)</f>
        <v>-38435</v>
      </c>
      <c r="C41" s="9">
        <f t="shared" ref="C41:D41" si="5">SUM(C39:C40)</f>
        <v>0</v>
      </c>
      <c r="D41" s="9">
        <f t="shared" si="5"/>
        <v>-38435</v>
      </c>
      <c r="E41" s="1"/>
      <c r="F41" s="1"/>
      <c r="G41" s="1"/>
      <c r="H41" s="1"/>
      <c r="I41" s="1"/>
      <c r="J41" s="1"/>
      <c r="K41" s="1"/>
    </row>
    <row r="42" spans="1:11" ht="3.75" customHeight="1" thickTop="1" x14ac:dyDescent="0.25">
      <c r="A42" s="6"/>
      <c r="B42" s="7"/>
      <c r="C42" s="7"/>
      <c r="D42" s="7"/>
      <c r="E42" s="1"/>
      <c r="F42" s="1"/>
      <c r="G42" s="1"/>
      <c r="H42" s="1"/>
      <c r="I42" s="1"/>
      <c r="J42" s="1"/>
      <c r="K42" s="1"/>
    </row>
    <row r="43" spans="1:11" x14ac:dyDescent="0.25">
      <c r="A43" s="2" t="s">
        <v>32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6" t="s">
        <v>12</v>
      </c>
      <c r="B44" s="1">
        <f>-7276.69*0.17396</f>
        <v>-1265.8499999999999</v>
      </c>
      <c r="C44" s="1"/>
      <c r="D44" s="1">
        <f>SUM(B44:C44)</f>
        <v>-1265.8499999999999</v>
      </c>
      <c r="E44" s="1"/>
      <c r="F44" s="1"/>
      <c r="G44" s="1"/>
      <c r="H44" s="1"/>
      <c r="I44" s="1"/>
      <c r="J44" s="1"/>
      <c r="K44" s="1"/>
    </row>
    <row r="45" spans="1:11" x14ac:dyDescent="0.25">
      <c r="A45" s="6" t="s">
        <v>13</v>
      </c>
      <c r="B45" s="1">
        <v>0</v>
      </c>
      <c r="C45" s="1"/>
      <c r="D45" s="1">
        <f>SUM(B45:C45)</f>
        <v>0</v>
      </c>
      <c r="E45" s="1"/>
      <c r="F45" s="1"/>
      <c r="G45" s="1"/>
      <c r="H45" s="1"/>
      <c r="I45" s="1"/>
      <c r="J45" s="1"/>
      <c r="K45" s="1"/>
    </row>
    <row r="46" spans="1:11" ht="15.75" thickBot="1" x14ac:dyDescent="0.3">
      <c r="A46" s="6" t="s">
        <v>29</v>
      </c>
      <c r="B46" s="9">
        <f>SUM(B44:B45)</f>
        <v>-1265.8499999999999</v>
      </c>
      <c r="C46" s="9">
        <f t="shared" ref="C46:D46" si="6">SUM(C44:C45)</f>
        <v>0</v>
      </c>
      <c r="D46" s="9">
        <f t="shared" si="6"/>
        <v>-1265.8499999999999</v>
      </c>
      <c r="E46" s="1"/>
      <c r="F46" s="1"/>
      <c r="G46" s="1"/>
      <c r="H46" s="1"/>
      <c r="I46" s="1"/>
      <c r="J46" s="1"/>
      <c r="K46" s="1"/>
    </row>
    <row r="47" spans="1:11" s="17" customFormat="1" ht="3.75" customHeight="1" thickTop="1" x14ac:dyDescent="0.25">
      <c r="A47" s="1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.75" thickBot="1" x14ac:dyDescent="0.3">
      <c r="A48" s="2" t="s">
        <v>30</v>
      </c>
      <c r="B48" s="16">
        <f>B46+B41+B36</f>
        <v>-155005.85</v>
      </c>
      <c r="C48" s="16">
        <f t="shared" ref="C48:D48" si="7">C46+C41+C36</f>
        <v>0</v>
      </c>
      <c r="D48" s="16">
        <f t="shared" si="7"/>
        <v>-155005.85</v>
      </c>
      <c r="E48" s="1"/>
      <c r="F48" s="1"/>
      <c r="G48" s="1"/>
      <c r="H48" s="1"/>
      <c r="I48" s="1"/>
      <c r="J48" s="1"/>
      <c r="K48" s="1"/>
    </row>
    <row r="49" spans="1:11" ht="3.75" customHeight="1" thickTop="1" x14ac:dyDescent="0.25">
      <c r="A49" s="6"/>
      <c r="B49" s="7"/>
      <c r="C49" s="7"/>
      <c r="D49" s="7"/>
      <c r="E49" s="1"/>
      <c r="F49" s="1"/>
      <c r="G49" s="1"/>
      <c r="H49" s="1"/>
      <c r="I49" s="1"/>
      <c r="J49" s="1"/>
      <c r="K49" s="1"/>
    </row>
    <row r="50" spans="1:11" hidden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idden="1" x14ac:dyDescent="0.2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idden="1" x14ac:dyDescent="0.25">
      <c r="A52" s="6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hidden="1" thickBot="1" x14ac:dyDescent="0.3">
      <c r="A53" s="6"/>
      <c r="B53" s="9"/>
      <c r="C53" s="9"/>
      <c r="D53" s="9"/>
      <c r="E53" s="1"/>
      <c r="F53" s="1"/>
      <c r="G53" s="1"/>
      <c r="H53" s="1"/>
      <c r="I53" s="1"/>
      <c r="J53" s="1"/>
      <c r="K53" s="1"/>
    </row>
    <row r="54" spans="1:11" s="17" customFormat="1" ht="3.75" hidden="1" customHeight="1" thickTop="1" x14ac:dyDescent="0.25">
      <c r="A54" s="18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5.75" hidden="1" thickBot="1" x14ac:dyDescent="0.3">
      <c r="A55" s="2"/>
      <c r="B55" s="16"/>
      <c r="C55" s="16"/>
      <c r="D55" s="16"/>
      <c r="E55" s="1"/>
      <c r="F55" s="1"/>
      <c r="G55" s="1"/>
      <c r="H55" s="1"/>
      <c r="I55" s="1"/>
      <c r="J55" s="1"/>
      <c r="K55" s="1"/>
    </row>
    <row r="56" spans="1:11" ht="15.75" hidden="1" thickTop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hidden="1" thickTop="1" x14ac:dyDescent="0.25">
      <c r="A57" s="14"/>
      <c r="B57" s="15"/>
      <c r="C57" s="15"/>
      <c r="D57" s="15"/>
      <c r="E57" s="1"/>
      <c r="F57" s="1"/>
      <c r="G57" s="1"/>
      <c r="H57" s="1"/>
      <c r="I57" s="1"/>
      <c r="J57" s="1"/>
      <c r="K57" s="1"/>
    </row>
    <row r="58" spans="1:11" s="17" customFormat="1" ht="3.75" hidden="1" customHeight="1" thickTop="1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5.75" hidden="1" thickBot="1" x14ac:dyDescent="0.3">
      <c r="A59" s="2"/>
      <c r="B59" s="16"/>
      <c r="C59" s="16"/>
      <c r="D59" s="16"/>
      <c r="E59" s="1"/>
      <c r="F59" s="1"/>
      <c r="G59" s="1"/>
      <c r="H59" s="1"/>
      <c r="I59" s="1"/>
      <c r="J59" s="1"/>
      <c r="K59" s="1"/>
    </row>
    <row r="60" spans="1:11" ht="15.75" hidden="1" thickTop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hidden="1" thickTop="1" thickBot="1" x14ac:dyDescent="0.3">
      <c r="A61" s="10" t="s">
        <v>5</v>
      </c>
      <c r="B61" s="11"/>
      <c r="C61" s="11">
        <f>C44+C39</f>
        <v>0</v>
      </c>
      <c r="D61" s="11">
        <f>SUM(B61:C61)</f>
        <v>0</v>
      </c>
      <c r="E61" s="1"/>
      <c r="F61" s="1"/>
      <c r="G61" s="1"/>
      <c r="H61" s="1"/>
      <c r="I61" s="1"/>
      <c r="J61" s="1"/>
      <c r="K61" s="1"/>
    </row>
    <row r="62" spans="1:11" ht="15.75" hidden="1" thickTop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</sheetData>
  <pageMargins left="0.2" right="0.2" top="1" bottom="0.5" header="0.25" footer="0.25"/>
  <pageSetup scale="98" orientation="portrait" r:id="rId1"/>
  <headerFooter>
    <oddHeader>&amp;C&amp;"-,Bold"2020 OPRA DISTRIBUTION TO THE STATE</oddHeader>
    <oddFooter>&amp;L&amp;8&amp;Z&amp;F - &amp;A&amp;R&amp;8Page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9"/>
  <sheetViews>
    <sheetView zoomScaleNormal="100" workbookViewId="0">
      <selection activeCell="F15" sqref="F15"/>
    </sheetView>
  </sheetViews>
  <sheetFormatPr defaultRowHeight="15" x14ac:dyDescent="0.25"/>
  <cols>
    <col min="1" max="1" width="56.7109375" bestFit="1" customWidth="1"/>
    <col min="2" max="2" width="13.7109375" customWidth="1"/>
    <col min="3" max="3" width="11.7109375" customWidth="1"/>
    <col min="4" max="4" width="13.7109375" customWidth="1"/>
    <col min="7" max="8" width="10.85546875" bestFit="1" customWidth="1"/>
  </cols>
  <sheetData>
    <row r="1" spans="1:11" x14ac:dyDescent="0.25">
      <c r="A1" t="s">
        <v>19</v>
      </c>
      <c r="C1" s="19"/>
      <c r="D1" s="1">
        <f>D7+D11</f>
        <v>15306.76</v>
      </c>
      <c r="E1" t="s">
        <v>16</v>
      </c>
    </row>
    <row r="2" spans="1:11" ht="8.25" customHeight="1" x14ac:dyDescent="0.25"/>
    <row r="3" spans="1:11" x14ac:dyDescent="0.25">
      <c r="A3" s="2" t="s">
        <v>14</v>
      </c>
      <c r="B3" s="3"/>
      <c r="C3" s="3"/>
      <c r="D3" s="3"/>
    </row>
    <row r="4" spans="1:11" x14ac:dyDescent="0.25">
      <c r="A4" s="4" t="s">
        <v>20</v>
      </c>
      <c r="B4" s="5" t="s">
        <v>2</v>
      </c>
      <c r="C4" s="5" t="s">
        <v>0</v>
      </c>
      <c r="D4" s="5" t="s">
        <v>3</v>
      </c>
      <c r="E4" s="1"/>
      <c r="F4" s="1"/>
      <c r="G4" s="1"/>
      <c r="H4" s="1"/>
      <c r="I4" s="1"/>
      <c r="J4" s="1"/>
      <c r="K4" s="1"/>
    </row>
    <row r="5" spans="1:11" x14ac:dyDescent="0.25">
      <c r="A5" s="6" t="s">
        <v>8</v>
      </c>
      <c r="B5" s="1">
        <v>11480.07</v>
      </c>
      <c r="C5" s="1">
        <v>0</v>
      </c>
      <c r="D5" s="1">
        <f>C5+B5</f>
        <v>11480.07</v>
      </c>
      <c r="E5" s="1"/>
      <c r="F5" s="1"/>
      <c r="G5" s="1"/>
      <c r="H5" s="1"/>
      <c r="I5" s="1"/>
      <c r="J5" s="1"/>
      <c r="K5" s="1"/>
    </row>
    <row r="6" spans="1:11" x14ac:dyDescent="0.25">
      <c r="A6" s="6" t="s">
        <v>10</v>
      </c>
      <c r="B6" s="1">
        <f>B36</f>
        <v>0</v>
      </c>
      <c r="C6" s="1">
        <v>0</v>
      </c>
      <c r="D6" s="1">
        <f t="shared" ref="D6:D7" si="0">C6+B6</f>
        <v>0</v>
      </c>
      <c r="E6" s="1"/>
      <c r="F6" s="1"/>
      <c r="G6" s="1"/>
      <c r="H6" s="1"/>
      <c r="I6" s="1"/>
      <c r="J6" s="1"/>
      <c r="K6" s="1"/>
    </row>
    <row r="7" spans="1:11" ht="15.75" thickBot="1" x14ac:dyDescent="0.3">
      <c r="A7" s="6" t="s">
        <v>21</v>
      </c>
      <c r="B7" s="9">
        <f>SUM(B5:B6)</f>
        <v>11480.07</v>
      </c>
      <c r="C7" s="9">
        <f>SUM(C5:C6)</f>
        <v>0</v>
      </c>
      <c r="D7" s="9">
        <f t="shared" si="0"/>
        <v>11480.07</v>
      </c>
      <c r="E7" s="1"/>
      <c r="F7" s="1"/>
      <c r="G7" s="1"/>
      <c r="H7" s="1"/>
      <c r="I7" s="1"/>
      <c r="J7" s="1"/>
      <c r="K7" s="1"/>
    </row>
    <row r="8" spans="1:11" ht="6.75" customHeight="1" thickTop="1" x14ac:dyDescent="0.25">
      <c r="A8" s="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6" t="s">
        <v>6</v>
      </c>
      <c r="B9" s="1">
        <v>3826.69</v>
      </c>
      <c r="C9" s="1">
        <v>0</v>
      </c>
      <c r="D9" s="1">
        <f>C9+B9</f>
        <v>3826.69</v>
      </c>
      <c r="E9" s="1"/>
      <c r="F9" s="1"/>
      <c r="G9" s="1"/>
      <c r="H9" s="1"/>
      <c r="I9" s="1"/>
      <c r="J9" s="1"/>
      <c r="K9" s="1"/>
    </row>
    <row r="10" spans="1:11" x14ac:dyDescent="0.25">
      <c r="A10" s="6" t="s">
        <v>11</v>
      </c>
      <c r="B10" s="1">
        <f>B41</f>
        <v>0</v>
      </c>
      <c r="C10" s="1">
        <v>0</v>
      </c>
      <c r="D10" s="1">
        <f t="shared" ref="D10:D11" si="1">C10+B10</f>
        <v>0</v>
      </c>
      <c r="E10" s="1"/>
      <c r="F10" s="1"/>
      <c r="G10" s="1"/>
      <c r="H10" s="1"/>
      <c r="I10" s="1"/>
      <c r="J10" s="1"/>
      <c r="K10" s="1"/>
    </row>
    <row r="11" spans="1:11" ht="15.75" thickBot="1" x14ac:dyDescent="0.3">
      <c r="A11" s="6" t="s">
        <v>22</v>
      </c>
      <c r="B11" s="9">
        <f>SUM(B9:B10)</f>
        <v>3826.69</v>
      </c>
      <c r="C11" s="9">
        <f>SUM(C9:C10)</f>
        <v>0</v>
      </c>
      <c r="D11" s="9">
        <f t="shared" si="1"/>
        <v>3826.69</v>
      </c>
      <c r="E11" s="1"/>
      <c r="F11" s="1"/>
      <c r="G11" s="1"/>
      <c r="H11" s="1"/>
      <c r="I11" s="1"/>
      <c r="J11" s="1"/>
      <c r="K11" s="1"/>
    </row>
    <row r="12" spans="1:11" ht="6.75" customHeight="1" thickTop="1" x14ac:dyDescent="0.2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6" t="s">
        <v>31</v>
      </c>
      <c r="B13" s="1">
        <f>(2821.05)*0.17396</f>
        <v>490.75</v>
      </c>
      <c r="C13" s="1">
        <v>0</v>
      </c>
      <c r="D13" s="1">
        <f>C13+B13</f>
        <v>490.75</v>
      </c>
      <c r="E13" s="1"/>
      <c r="F13" s="1"/>
      <c r="G13" s="1"/>
      <c r="H13" s="1"/>
      <c r="I13" s="1"/>
      <c r="J13" s="1"/>
      <c r="K13" s="1"/>
    </row>
    <row r="14" spans="1:11" x14ac:dyDescent="0.25">
      <c r="A14" s="6" t="s">
        <v>11</v>
      </c>
      <c r="B14" s="1">
        <f>B46</f>
        <v>0</v>
      </c>
      <c r="C14" s="1">
        <f>C46</f>
        <v>0</v>
      </c>
      <c r="D14" s="1">
        <f t="shared" ref="D14:D15" si="2">C14+B14</f>
        <v>0</v>
      </c>
      <c r="E14" s="1"/>
      <c r="F14" s="1"/>
      <c r="G14" s="1"/>
      <c r="H14" s="1"/>
      <c r="I14" s="1"/>
      <c r="J14" s="1"/>
      <c r="K14" s="1"/>
    </row>
    <row r="15" spans="1:11" ht="15.75" thickBot="1" x14ac:dyDescent="0.3">
      <c r="A15" s="6" t="s">
        <v>23</v>
      </c>
      <c r="B15" s="9">
        <f>SUM(B13:B14)</f>
        <v>490.75</v>
      </c>
      <c r="C15" s="9">
        <f>SUM(C13:C14)</f>
        <v>0</v>
      </c>
      <c r="D15" s="9">
        <f t="shared" si="2"/>
        <v>490.75</v>
      </c>
      <c r="E15" s="1"/>
      <c r="F15" s="1"/>
      <c r="G15" s="1"/>
      <c r="H15" s="1"/>
      <c r="I15" s="1"/>
      <c r="J15" s="1"/>
      <c r="K15" s="1"/>
    </row>
    <row r="16" spans="1:11" ht="6.75" customHeight="1" thickTop="1" x14ac:dyDescent="0.25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thickBot="1" x14ac:dyDescent="0.3">
      <c r="A17" s="2" t="s">
        <v>24</v>
      </c>
      <c r="B17" s="8">
        <f>B15+B11+B7</f>
        <v>15797.51</v>
      </c>
      <c r="C17" s="8">
        <f t="shared" ref="C17:D17" si="3">C15+C11+C7</f>
        <v>0</v>
      </c>
      <c r="D17" s="8">
        <f t="shared" si="3"/>
        <v>15797.51</v>
      </c>
      <c r="E17" s="1"/>
      <c r="F17" s="1"/>
      <c r="G17" s="1"/>
      <c r="H17" s="1"/>
      <c r="I17" s="1"/>
      <c r="J17" s="1"/>
      <c r="K17" s="1"/>
    </row>
    <row r="18" spans="1:11" ht="6.75" customHeight="1" thickTop="1" x14ac:dyDescent="0.2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idden="1" x14ac:dyDescent="0.2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idden="1" x14ac:dyDescent="0.25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hidden="1" thickBot="1" x14ac:dyDescent="0.3">
      <c r="A21" s="6"/>
      <c r="B21" s="9"/>
      <c r="C21" s="9"/>
      <c r="D21" s="9"/>
      <c r="E21" s="1"/>
      <c r="F21" s="1"/>
      <c r="G21" s="1"/>
      <c r="H21" s="1"/>
      <c r="I21" s="1"/>
      <c r="J21" s="1"/>
      <c r="K21" s="1"/>
    </row>
    <row r="22" spans="1:11" ht="6.75" hidden="1" customHeight="1" thickTop="1" x14ac:dyDescent="0.25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hidden="1" thickBot="1" x14ac:dyDescent="0.3">
      <c r="A23" s="2"/>
      <c r="B23" s="8"/>
      <c r="C23" s="8"/>
      <c r="D23" s="8"/>
      <c r="E23" s="1"/>
      <c r="F23" s="1"/>
      <c r="G23" s="1"/>
      <c r="H23" s="1"/>
      <c r="I23" s="1"/>
      <c r="J23" s="1"/>
      <c r="K23" s="1"/>
    </row>
    <row r="24" spans="1:11" ht="6.75" hidden="1" customHeight="1" thickTop="1" x14ac:dyDescent="0.2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hidden="1" thickBot="1" x14ac:dyDescent="0.3">
      <c r="A25" s="2"/>
      <c r="B25" s="8"/>
      <c r="C25" s="8"/>
      <c r="D25" s="8"/>
      <c r="E25" s="1"/>
      <c r="F25" s="1"/>
      <c r="G25" s="1"/>
      <c r="H25" s="1"/>
      <c r="I25" s="1"/>
      <c r="J25" s="1"/>
      <c r="K25" s="1"/>
    </row>
    <row r="26" spans="1:11" ht="6.75" customHeight="1" x14ac:dyDescent="0.2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thickBot="1" x14ac:dyDescent="0.3">
      <c r="A27" s="12" t="s">
        <v>4</v>
      </c>
      <c r="B27" s="11">
        <f>D1-D17</f>
        <v>-490.75</v>
      </c>
      <c r="C27" s="1" t="s">
        <v>7</v>
      </c>
      <c r="D27" s="1"/>
      <c r="E27" s="1"/>
      <c r="F27" s="1"/>
      <c r="G27" s="1"/>
      <c r="H27" s="1"/>
      <c r="I27" s="1"/>
      <c r="J27" s="1"/>
      <c r="K27" s="1"/>
    </row>
    <row r="28" spans="1:11" ht="7.5" customHeight="1" thickTop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3" t="s">
        <v>15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3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7.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t="s">
        <v>1</v>
      </c>
      <c r="B32" s="5" t="s">
        <v>2</v>
      </c>
      <c r="C32" s="5" t="s">
        <v>0</v>
      </c>
      <c r="D32" s="5" t="s">
        <v>3</v>
      </c>
      <c r="E32" s="1"/>
      <c r="F32" s="1"/>
      <c r="G32" s="1"/>
      <c r="H32" s="1"/>
      <c r="I32" s="1"/>
      <c r="J32" s="1"/>
      <c r="K32" s="1"/>
    </row>
    <row r="33" spans="1:11" x14ac:dyDescent="0.25">
      <c r="A33" s="4" t="s">
        <v>25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6" t="s">
        <v>12</v>
      </c>
      <c r="B34" s="1">
        <v>0</v>
      </c>
      <c r="C34" s="1"/>
      <c r="D34" s="1">
        <f>SUM(B34:C34)</f>
        <v>0</v>
      </c>
      <c r="E34" s="1"/>
      <c r="F34" s="1"/>
      <c r="G34" s="1"/>
      <c r="H34" s="1"/>
      <c r="I34" s="1"/>
      <c r="J34" s="1"/>
      <c r="K34" s="1"/>
    </row>
    <row r="35" spans="1:11" x14ac:dyDescent="0.25">
      <c r="A35" s="6" t="s">
        <v>13</v>
      </c>
      <c r="B35" s="1">
        <v>0</v>
      </c>
      <c r="C35" s="1"/>
      <c r="D35" s="1">
        <f>SUM(B35:C35)</f>
        <v>0</v>
      </c>
      <c r="E35" s="1"/>
      <c r="F35" s="1"/>
      <c r="G35" s="1"/>
      <c r="H35" s="1"/>
      <c r="I35" s="1"/>
      <c r="J35" s="1"/>
      <c r="K35" s="1"/>
    </row>
    <row r="36" spans="1:11" ht="15.75" thickBot="1" x14ac:dyDescent="0.3">
      <c r="A36" s="6" t="s">
        <v>26</v>
      </c>
      <c r="B36" s="9">
        <f>SUM(B34:B35)</f>
        <v>0</v>
      </c>
      <c r="C36" s="9">
        <f t="shared" ref="C36:D36" si="4">SUM(C34:C35)</f>
        <v>0</v>
      </c>
      <c r="D36" s="9">
        <f t="shared" si="4"/>
        <v>0</v>
      </c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2" t="s">
        <v>27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6" t="s">
        <v>12</v>
      </c>
      <c r="B39" s="1">
        <v>0</v>
      </c>
      <c r="C39" s="1"/>
      <c r="D39" s="1">
        <f>SUM(B39:C39)</f>
        <v>0</v>
      </c>
      <c r="E39" s="1"/>
      <c r="F39" s="1"/>
      <c r="G39" s="1"/>
      <c r="H39" s="1"/>
      <c r="I39" s="1"/>
      <c r="J39" s="1"/>
      <c r="K39" s="1"/>
    </row>
    <row r="40" spans="1:11" x14ac:dyDescent="0.25">
      <c r="A40" s="6" t="s">
        <v>13</v>
      </c>
      <c r="B40" s="1">
        <v>0</v>
      </c>
      <c r="C40" s="1"/>
      <c r="D40" s="1">
        <f>SUM(B40:C40)</f>
        <v>0</v>
      </c>
      <c r="E40" s="1"/>
      <c r="F40" s="1"/>
      <c r="G40" s="1"/>
      <c r="H40" s="1"/>
      <c r="I40" s="1"/>
      <c r="J40" s="1"/>
      <c r="K40" s="1"/>
    </row>
    <row r="41" spans="1:11" ht="15.75" thickBot="1" x14ac:dyDescent="0.3">
      <c r="A41" s="6" t="s">
        <v>28</v>
      </c>
      <c r="B41" s="9">
        <f>SUM(B39:B40)</f>
        <v>0</v>
      </c>
      <c r="C41" s="9">
        <f t="shared" ref="C41:D41" si="5">SUM(C39:C40)</f>
        <v>0</v>
      </c>
      <c r="D41" s="9">
        <f t="shared" si="5"/>
        <v>0</v>
      </c>
      <c r="E41" s="1"/>
      <c r="F41" s="1"/>
      <c r="G41" s="1"/>
      <c r="H41" s="1"/>
      <c r="I41" s="1"/>
      <c r="J41" s="1"/>
      <c r="K41" s="1"/>
    </row>
    <row r="42" spans="1:11" ht="3.75" customHeight="1" thickTop="1" x14ac:dyDescent="0.25">
      <c r="A42" s="6"/>
      <c r="B42" s="7"/>
      <c r="C42" s="7"/>
      <c r="D42" s="7"/>
      <c r="E42" s="1"/>
      <c r="F42" s="1"/>
      <c r="G42" s="1"/>
      <c r="H42" s="1"/>
      <c r="I42" s="1"/>
      <c r="J42" s="1"/>
      <c r="K42" s="1"/>
    </row>
    <row r="43" spans="1:11" x14ac:dyDescent="0.25">
      <c r="A43" s="2" t="s">
        <v>33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6" t="s">
        <v>12</v>
      </c>
      <c r="B44" s="1">
        <v>0</v>
      </c>
      <c r="C44" s="1"/>
      <c r="D44" s="1">
        <f>SUM(B44:C44)</f>
        <v>0</v>
      </c>
      <c r="E44" s="1"/>
      <c r="F44" s="1"/>
      <c r="G44" s="1"/>
      <c r="H44" s="1"/>
      <c r="I44" s="1"/>
      <c r="J44" s="1"/>
      <c r="K44" s="1"/>
    </row>
    <row r="45" spans="1:11" x14ac:dyDescent="0.25">
      <c r="A45" s="6" t="s">
        <v>13</v>
      </c>
      <c r="B45" s="1">
        <v>0</v>
      </c>
      <c r="C45" s="1"/>
      <c r="D45" s="1">
        <f>SUM(B45:C45)</f>
        <v>0</v>
      </c>
      <c r="E45" s="1"/>
      <c r="F45" s="1"/>
      <c r="G45" s="1"/>
      <c r="H45" s="1"/>
      <c r="I45" s="1"/>
      <c r="J45" s="1"/>
      <c r="K45" s="1"/>
    </row>
    <row r="46" spans="1:11" ht="15.75" thickBot="1" x14ac:dyDescent="0.3">
      <c r="A46" s="6" t="s">
        <v>29</v>
      </c>
      <c r="B46" s="9">
        <f>SUM(B44:B45)</f>
        <v>0</v>
      </c>
      <c r="C46" s="9">
        <f t="shared" ref="C46:D46" si="6">SUM(C44:C45)</f>
        <v>0</v>
      </c>
      <c r="D46" s="9">
        <f t="shared" si="6"/>
        <v>0</v>
      </c>
      <c r="E46" s="1"/>
      <c r="F46" s="1"/>
      <c r="G46" s="1"/>
      <c r="H46" s="1"/>
      <c r="I46" s="1"/>
      <c r="J46" s="1"/>
      <c r="K46" s="1"/>
    </row>
    <row r="47" spans="1:11" s="17" customFormat="1" ht="3.75" customHeight="1" thickTop="1" x14ac:dyDescent="0.25">
      <c r="A47" s="1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.75" thickBot="1" x14ac:dyDescent="0.3">
      <c r="A48" s="2" t="s">
        <v>30</v>
      </c>
      <c r="B48" s="16">
        <f>B46+B41+B36</f>
        <v>0</v>
      </c>
      <c r="C48" s="16">
        <f t="shared" ref="C48:D48" si="7">C46+C41+C36</f>
        <v>0</v>
      </c>
      <c r="D48" s="16">
        <f t="shared" si="7"/>
        <v>0</v>
      </c>
      <c r="E48" s="1"/>
      <c r="F48" s="1"/>
      <c r="G48" s="1"/>
      <c r="H48" s="1"/>
      <c r="I48" s="1"/>
      <c r="J48" s="1"/>
      <c r="K48" s="1"/>
    </row>
    <row r="49" spans="1:11" ht="3.75" customHeight="1" thickTop="1" x14ac:dyDescent="0.25">
      <c r="A49" s="6"/>
      <c r="B49" s="7"/>
      <c r="C49" s="7"/>
      <c r="D49" s="7"/>
      <c r="E49" s="1"/>
      <c r="F49" s="1"/>
      <c r="G49" s="1"/>
      <c r="H49" s="1"/>
      <c r="I49" s="1"/>
      <c r="J49" s="1"/>
      <c r="K49" s="1"/>
    </row>
    <row r="50" spans="1:11" hidden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idden="1" x14ac:dyDescent="0.2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idden="1" x14ac:dyDescent="0.25">
      <c r="A52" s="6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hidden="1" thickBot="1" x14ac:dyDescent="0.3">
      <c r="A53" s="6"/>
      <c r="B53" s="9"/>
      <c r="C53" s="9"/>
      <c r="D53" s="9"/>
      <c r="E53" s="1"/>
      <c r="F53" s="1"/>
      <c r="G53" s="1"/>
      <c r="H53" s="1"/>
      <c r="I53" s="1"/>
      <c r="J53" s="1"/>
      <c r="K53" s="1"/>
    </row>
    <row r="54" spans="1:11" s="17" customFormat="1" ht="3.75" hidden="1" customHeight="1" thickTop="1" x14ac:dyDescent="0.25">
      <c r="A54" s="18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5.75" hidden="1" thickBot="1" x14ac:dyDescent="0.3">
      <c r="A55" s="2"/>
      <c r="B55" s="16"/>
      <c r="C55" s="16"/>
      <c r="D55" s="16"/>
      <c r="E55" s="1"/>
      <c r="F55" s="1"/>
      <c r="G55" s="1"/>
      <c r="H55" s="1"/>
      <c r="I55" s="1"/>
      <c r="J55" s="1"/>
      <c r="K55" s="1"/>
    </row>
    <row r="56" spans="1:11" hidden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idden="1" x14ac:dyDescent="0.25">
      <c r="A57" s="14"/>
      <c r="B57" s="15"/>
      <c r="C57" s="15"/>
      <c r="D57" s="15"/>
      <c r="E57" s="1"/>
      <c r="F57" s="1"/>
      <c r="G57" s="1"/>
      <c r="H57" s="1"/>
      <c r="I57" s="1"/>
      <c r="J57" s="1"/>
      <c r="K57" s="1"/>
    </row>
    <row r="58" spans="1:11" s="17" customFormat="1" ht="3.75" hidden="1" customHeight="1" thickTop="1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5.75" hidden="1" thickBot="1" x14ac:dyDescent="0.3">
      <c r="A59" s="2"/>
      <c r="B59" s="16"/>
      <c r="C59" s="16"/>
      <c r="D59" s="16"/>
      <c r="E59" s="1"/>
      <c r="F59" s="1"/>
      <c r="G59" s="1"/>
      <c r="H59" s="1"/>
      <c r="I59" s="1"/>
      <c r="J59" s="1"/>
      <c r="K59" s="1"/>
    </row>
    <row r="60" spans="1:11" hidden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hidden="1" thickBot="1" x14ac:dyDescent="0.3">
      <c r="A61" s="10" t="s">
        <v>5</v>
      </c>
      <c r="B61" s="11"/>
      <c r="C61" s="11">
        <f>C44+C39</f>
        <v>0</v>
      </c>
      <c r="D61" s="11">
        <f>SUM(B61:C61)</f>
        <v>0</v>
      </c>
      <c r="E61" s="1"/>
      <c r="F61" s="1"/>
      <c r="G61" s="1"/>
      <c r="H61" s="1"/>
      <c r="I61" s="1"/>
      <c r="J61" s="1"/>
      <c r="K61" s="1"/>
    </row>
    <row r="62" spans="1:11" hidden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</sheetData>
  <pageMargins left="0.2" right="0.2" top="1" bottom="0.5" header="0.25" footer="0.25"/>
  <pageSetup scale="98" orientation="portrait" r:id="rId1"/>
  <headerFooter>
    <oddHeader>&amp;C&amp;"-,Bold"2020 CRA DISTRIBUTION TO THE STATE</oddHeader>
    <oddFooter>&amp;L&amp;8&amp;Z&amp;F - 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9"/>
  <sheetViews>
    <sheetView zoomScaleNormal="100" workbookViewId="0">
      <selection activeCell="D1" sqref="D1"/>
    </sheetView>
  </sheetViews>
  <sheetFormatPr defaultRowHeight="15" x14ac:dyDescent="0.25"/>
  <cols>
    <col min="1" max="1" width="56.7109375" bestFit="1" customWidth="1"/>
    <col min="2" max="2" width="13.7109375" customWidth="1"/>
    <col min="3" max="3" width="11.7109375" customWidth="1"/>
    <col min="4" max="4" width="13.7109375" customWidth="1"/>
    <col min="6" max="6" width="11.140625" customWidth="1"/>
    <col min="7" max="8" width="10.85546875" bestFit="1" customWidth="1"/>
  </cols>
  <sheetData>
    <row r="1" spans="1:11" x14ac:dyDescent="0.25">
      <c r="A1" t="s">
        <v>34</v>
      </c>
      <c r="D1" s="1">
        <f>CRA!D1+OPRA!D1</f>
        <v>233071.28</v>
      </c>
      <c r="E1" t="s">
        <v>16</v>
      </c>
      <c r="F1">
        <v>233071.28</v>
      </c>
      <c r="G1" s="1">
        <f>D1-F1</f>
        <v>0</v>
      </c>
    </row>
    <row r="2" spans="1:11" ht="8.25" customHeight="1" x14ac:dyDescent="0.25"/>
    <row r="3" spans="1:11" x14ac:dyDescent="0.25">
      <c r="A3" s="2" t="s">
        <v>9</v>
      </c>
      <c r="B3" s="3"/>
      <c r="C3" s="3"/>
      <c r="D3" s="3"/>
    </row>
    <row r="4" spans="1:11" x14ac:dyDescent="0.25">
      <c r="A4" s="4" t="s">
        <v>20</v>
      </c>
      <c r="B4" s="5" t="s">
        <v>2</v>
      </c>
      <c r="C4" s="5" t="s">
        <v>0</v>
      </c>
      <c r="D4" s="5" t="s">
        <v>3</v>
      </c>
      <c r="E4" s="1"/>
      <c r="F4" s="1"/>
      <c r="G4" s="1"/>
      <c r="H4" s="1"/>
      <c r="I4" s="1"/>
      <c r="J4" s="1"/>
      <c r="K4" s="1"/>
    </row>
    <row r="5" spans="1:11" x14ac:dyDescent="0.25">
      <c r="A5" s="6" t="s">
        <v>8</v>
      </c>
      <c r="B5" s="1">
        <f>CRA!B5+OPRA!B5</f>
        <v>290037.74</v>
      </c>
      <c r="C5" s="1">
        <f>CRA!C5+OPRA!C5</f>
        <v>70.84</v>
      </c>
      <c r="D5" s="1">
        <f>CRA!D5+OPRA!D5</f>
        <v>290108.58</v>
      </c>
      <c r="E5" s="1"/>
      <c r="F5" s="1"/>
      <c r="G5" s="1"/>
      <c r="H5" s="1"/>
      <c r="I5" s="1"/>
      <c r="J5" s="1"/>
      <c r="K5" s="1"/>
    </row>
    <row r="6" spans="1:11" x14ac:dyDescent="0.25">
      <c r="A6" s="6" t="s">
        <v>10</v>
      </c>
      <c r="B6" s="1">
        <f>CRA!B6+OPRA!B6</f>
        <v>-115305</v>
      </c>
      <c r="C6" s="1">
        <f>CRA!C6+OPRA!C6</f>
        <v>0</v>
      </c>
      <c r="D6" s="1">
        <f>CRA!D6+OPRA!D6</f>
        <v>-115305</v>
      </c>
      <c r="E6" s="1"/>
      <c r="F6" s="1"/>
      <c r="G6" s="1"/>
      <c r="H6" s="1"/>
      <c r="I6" s="1"/>
      <c r="J6" s="1"/>
      <c r="K6" s="1"/>
    </row>
    <row r="7" spans="1:11" ht="15.75" thickBot="1" x14ac:dyDescent="0.3">
      <c r="A7" s="6" t="s">
        <v>21</v>
      </c>
      <c r="B7" s="9">
        <f>B5+B6</f>
        <v>174732.74</v>
      </c>
      <c r="C7" s="9">
        <f t="shared" ref="C7:D7" si="0">C5+C6</f>
        <v>70.84</v>
      </c>
      <c r="D7" s="9">
        <f t="shared" si="0"/>
        <v>174803.58</v>
      </c>
      <c r="E7" s="1"/>
      <c r="F7" s="1"/>
      <c r="G7" s="1"/>
      <c r="H7" s="1"/>
      <c r="I7" s="1"/>
      <c r="J7" s="1"/>
      <c r="K7" s="1"/>
    </row>
    <row r="8" spans="1:11" ht="6.75" customHeight="1" thickTop="1" x14ac:dyDescent="0.25">
      <c r="A8" s="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6" t="s">
        <v>6</v>
      </c>
      <c r="B9" s="1">
        <f>CRA!B9+OPRA!B9</f>
        <v>96679.1</v>
      </c>
      <c r="C9" s="1">
        <f>CRA!C9+OPRA!C9</f>
        <v>23.6</v>
      </c>
      <c r="D9" s="1">
        <f>CRA!D9+OPRA!D9</f>
        <v>96702.7</v>
      </c>
      <c r="E9" s="1"/>
      <c r="F9" s="1"/>
      <c r="G9" s="1"/>
      <c r="H9" s="1"/>
      <c r="I9" s="1"/>
      <c r="J9" s="1"/>
      <c r="K9" s="1"/>
    </row>
    <row r="10" spans="1:11" x14ac:dyDescent="0.25">
      <c r="A10" s="6" t="s">
        <v>11</v>
      </c>
      <c r="B10" s="1">
        <f>CRA!B10+OPRA!B10</f>
        <v>-38435</v>
      </c>
      <c r="C10" s="1">
        <f>CRA!C10+OPRA!C10</f>
        <v>0</v>
      </c>
      <c r="D10" s="1">
        <f>CRA!D10+OPRA!D10</f>
        <v>-38435</v>
      </c>
      <c r="E10" s="1"/>
      <c r="F10" s="1"/>
      <c r="G10" s="1"/>
      <c r="H10" s="1"/>
      <c r="I10" s="1"/>
      <c r="J10" s="1"/>
      <c r="K10" s="1"/>
    </row>
    <row r="11" spans="1:11" ht="15.75" thickBot="1" x14ac:dyDescent="0.3">
      <c r="A11" s="6" t="s">
        <v>22</v>
      </c>
      <c r="B11" s="9">
        <f>SUM(B9:B10)</f>
        <v>58244.1</v>
      </c>
      <c r="C11" s="9">
        <f>SUM(C9:C10)</f>
        <v>23.6</v>
      </c>
      <c r="D11" s="9">
        <f t="shared" ref="D11" si="1">C11+B11</f>
        <v>58267.7</v>
      </c>
      <c r="E11" s="1"/>
      <c r="F11" s="1"/>
      <c r="G11" s="1"/>
      <c r="H11" s="1"/>
      <c r="I11" s="1"/>
      <c r="J11" s="1"/>
      <c r="K11" s="1"/>
    </row>
    <row r="12" spans="1:11" ht="6.75" customHeight="1" thickTop="1" x14ac:dyDescent="0.2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6" t="s">
        <v>31</v>
      </c>
      <c r="B13" s="1">
        <f>CRA!B13+OPRA!B13</f>
        <v>4482.4799999999996</v>
      </c>
      <c r="C13" s="1">
        <f>CRA!C13+OPRA!C13</f>
        <v>1.03</v>
      </c>
      <c r="D13" s="1">
        <f>CRA!D13+OPRA!D13</f>
        <v>4483.51</v>
      </c>
      <c r="E13" s="1"/>
      <c r="F13" s="1"/>
      <c r="G13" s="1"/>
      <c r="H13" s="1"/>
      <c r="I13" s="1"/>
      <c r="J13" s="1"/>
      <c r="K13" s="1"/>
    </row>
    <row r="14" spans="1:11" x14ac:dyDescent="0.25">
      <c r="A14" s="6" t="s">
        <v>11</v>
      </c>
      <c r="B14" s="1">
        <f>CRA!B14+OPRA!B14</f>
        <v>-1265.8499999999999</v>
      </c>
      <c r="C14" s="1">
        <f>CRA!C14+OPRA!C14</f>
        <v>0</v>
      </c>
      <c r="D14" s="1">
        <f>CRA!D14+OPRA!D14</f>
        <v>-1265.8499999999999</v>
      </c>
      <c r="E14" s="1"/>
      <c r="F14" s="1"/>
      <c r="G14" s="1"/>
      <c r="H14" s="1"/>
      <c r="I14" s="1"/>
      <c r="J14" s="1"/>
      <c r="K14" s="1"/>
    </row>
    <row r="15" spans="1:11" ht="15.75" thickBot="1" x14ac:dyDescent="0.3">
      <c r="A15" s="6" t="s">
        <v>23</v>
      </c>
      <c r="B15" s="9">
        <f>SUM(B13:B14)</f>
        <v>3216.63</v>
      </c>
      <c r="C15" s="9">
        <f>SUM(C13:C14)</f>
        <v>1.03</v>
      </c>
      <c r="D15" s="9">
        <f t="shared" ref="D15" si="2">C15+B15</f>
        <v>3217.66</v>
      </c>
      <c r="E15" s="1"/>
      <c r="F15" s="1"/>
      <c r="G15" s="1"/>
      <c r="H15" s="1"/>
      <c r="I15" s="1"/>
      <c r="J15" s="1"/>
      <c r="K15" s="1"/>
    </row>
    <row r="16" spans="1:11" ht="6.75" customHeight="1" thickTop="1" x14ac:dyDescent="0.25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thickBot="1" x14ac:dyDescent="0.3">
      <c r="A17" s="2" t="s">
        <v>24</v>
      </c>
      <c r="B17" s="8">
        <f>B15+B11+B7</f>
        <v>236193.47</v>
      </c>
      <c r="C17" s="8">
        <f t="shared" ref="C17:D17" si="3">C15+C11+C7</f>
        <v>95.47</v>
      </c>
      <c r="D17" s="8">
        <f t="shared" si="3"/>
        <v>236288.94</v>
      </c>
      <c r="E17" s="1"/>
      <c r="F17" s="1"/>
      <c r="G17" s="1"/>
      <c r="H17" s="1"/>
      <c r="I17" s="1"/>
      <c r="J17" s="1"/>
      <c r="K17" s="1"/>
    </row>
    <row r="18" spans="1:11" ht="6.75" customHeight="1" thickTop="1" x14ac:dyDescent="0.2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idden="1" x14ac:dyDescent="0.2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idden="1" x14ac:dyDescent="0.25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hidden="1" thickBot="1" x14ac:dyDescent="0.3">
      <c r="A21" s="6"/>
      <c r="B21" s="9"/>
      <c r="C21" s="9"/>
      <c r="D21" s="9"/>
      <c r="E21" s="1"/>
      <c r="F21" s="1"/>
      <c r="G21" s="1"/>
      <c r="H21" s="1"/>
      <c r="I21" s="1"/>
      <c r="J21" s="1"/>
      <c r="K21" s="1"/>
    </row>
    <row r="22" spans="1:11" ht="6.75" hidden="1" customHeight="1" thickTop="1" x14ac:dyDescent="0.25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hidden="1" thickBot="1" x14ac:dyDescent="0.3">
      <c r="A23" s="2"/>
      <c r="B23" s="8"/>
      <c r="C23" s="8"/>
      <c r="D23" s="8"/>
      <c r="E23" s="1"/>
      <c r="F23" s="1"/>
      <c r="G23" s="1"/>
      <c r="H23" s="1"/>
      <c r="I23" s="1"/>
      <c r="J23" s="1"/>
      <c r="K23" s="1"/>
    </row>
    <row r="24" spans="1:11" ht="6.75" hidden="1" customHeight="1" thickTop="1" x14ac:dyDescent="0.2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hidden="1" thickBot="1" x14ac:dyDescent="0.3">
      <c r="A25" s="2"/>
      <c r="B25" s="8"/>
      <c r="C25" s="8"/>
      <c r="D25" s="8"/>
      <c r="E25" s="1"/>
      <c r="F25" s="1"/>
      <c r="G25" s="1"/>
      <c r="H25" s="1"/>
      <c r="I25" s="1"/>
      <c r="J25" s="1"/>
      <c r="K25" s="1"/>
    </row>
    <row r="26" spans="1:11" ht="6.75" customHeight="1" x14ac:dyDescent="0.2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thickBot="1" x14ac:dyDescent="0.3">
      <c r="A27" s="12" t="s">
        <v>4</v>
      </c>
      <c r="B27" s="11">
        <f>D1-D17</f>
        <v>-3217.66</v>
      </c>
      <c r="C27" s="1" t="s">
        <v>7</v>
      </c>
      <c r="D27" s="1"/>
      <c r="E27" s="1"/>
      <c r="F27" s="1"/>
      <c r="G27" s="1"/>
      <c r="H27" s="1"/>
      <c r="I27" s="1"/>
      <c r="J27" s="1"/>
      <c r="K27" s="1"/>
    </row>
    <row r="28" spans="1:11" ht="7.5" customHeight="1" thickTop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3" t="s">
        <v>15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3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7.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t="s">
        <v>1</v>
      </c>
      <c r="B32" s="5" t="s">
        <v>2</v>
      </c>
      <c r="C32" s="5" t="s">
        <v>0</v>
      </c>
      <c r="D32" s="5" t="s">
        <v>3</v>
      </c>
      <c r="E32" s="1"/>
      <c r="F32" s="1"/>
      <c r="G32" s="1"/>
      <c r="H32" s="1"/>
      <c r="I32" s="1"/>
      <c r="J32" s="1"/>
      <c r="K32" s="1"/>
    </row>
    <row r="33" spans="1:11" x14ac:dyDescent="0.25">
      <c r="A33" s="4" t="s">
        <v>25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6" t="s">
        <v>12</v>
      </c>
      <c r="B34" s="1">
        <f>CRA!B34+OPRA!B34</f>
        <v>-115305</v>
      </c>
      <c r="C34" s="1"/>
      <c r="D34" s="1">
        <f>CRA!D34+OPRA!D34</f>
        <v>-115305</v>
      </c>
      <c r="E34" s="1"/>
      <c r="F34" s="1"/>
      <c r="G34" s="1"/>
      <c r="H34" s="1"/>
      <c r="I34" s="1"/>
      <c r="J34" s="1"/>
      <c r="K34" s="1"/>
    </row>
    <row r="35" spans="1:11" x14ac:dyDescent="0.25">
      <c r="A35" s="6" t="s">
        <v>13</v>
      </c>
      <c r="B35" s="1">
        <f>CRA!B35+OPRA!B35</f>
        <v>0</v>
      </c>
      <c r="C35" s="1"/>
      <c r="D35" s="1">
        <f>CRA!D35+OPRA!D35</f>
        <v>0</v>
      </c>
      <c r="E35" s="1"/>
      <c r="F35" s="1"/>
      <c r="G35" s="1"/>
      <c r="H35" s="1"/>
      <c r="I35" s="1"/>
      <c r="J35" s="1"/>
      <c r="K35" s="1"/>
    </row>
    <row r="36" spans="1:11" ht="15.75" thickBot="1" x14ac:dyDescent="0.3">
      <c r="A36" s="6" t="s">
        <v>26</v>
      </c>
      <c r="B36" s="9">
        <f>SUM(B34:B35)</f>
        <v>-115305</v>
      </c>
      <c r="C36" s="9">
        <f t="shared" ref="C36:D36" si="4">SUM(C34:C35)</f>
        <v>0</v>
      </c>
      <c r="D36" s="9">
        <f t="shared" si="4"/>
        <v>-115305</v>
      </c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2" t="s">
        <v>27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6" t="s">
        <v>12</v>
      </c>
      <c r="B39" s="1">
        <f>CRA!B39+OPRA!B39</f>
        <v>-38435</v>
      </c>
      <c r="C39" s="1"/>
      <c r="D39" s="1">
        <f>CRA!D39+OPRA!D39</f>
        <v>-38435</v>
      </c>
      <c r="E39" s="1"/>
      <c r="F39" s="1"/>
      <c r="G39" s="1"/>
      <c r="H39" s="1"/>
      <c r="I39" s="1"/>
      <c r="J39" s="1"/>
      <c r="K39" s="1"/>
    </row>
    <row r="40" spans="1:11" x14ac:dyDescent="0.25">
      <c r="A40" s="6" t="s">
        <v>13</v>
      </c>
      <c r="B40" s="1">
        <f>CRA!B40+OPRA!B40</f>
        <v>0</v>
      </c>
      <c r="C40" s="1"/>
      <c r="D40" s="1">
        <f>CRA!D40+OPRA!D40</f>
        <v>0</v>
      </c>
      <c r="E40" s="1"/>
      <c r="F40" s="1"/>
      <c r="G40" s="1"/>
      <c r="H40" s="1"/>
      <c r="I40" s="1"/>
      <c r="J40" s="1"/>
      <c r="K40" s="1"/>
    </row>
    <row r="41" spans="1:11" ht="15.75" thickBot="1" x14ac:dyDescent="0.3">
      <c r="A41" s="6" t="s">
        <v>28</v>
      </c>
      <c r="B41" s="9">
        <f>SUM(B39:B40)</f>
        <v>-38435</v>
      </c>
      <c r="C41" s="9">
        <f t="shared" ref="C41:D41" si="5">SUM(C39:C40)</f>
        <v>0</v>
      </c>
      <c r="D41" s="9">
        <f t="shared" si="5"/>
        <v>-38435</v>
      </c>
      <c r="E41" s="1"/>
      <c r="F41" s="1"/>
      <c r="G41" s="1"/>
      <c r="H41" s="1"/>
      <c r="I41" s="1"/>
      <c r="J41" s="1"/>
      <c r="K41" s="1"/>
    </row>
    <row r="42" spans="1:11" ht="3.75" customHeight="1" thickTop="1" x14ac:dyDescent="0.25">
      <c r="A42" s="6"/>
      <c r="B42" s="7"/>
      <c r="C42" s="7"/>
      <c r="D42" s="7"/>
      <c r="E42" s="1"/>
      <c r="F42" s="1"/>
      <c r="G42" s="1"/>
      <c r="H42" s="1"/>
      <c r="I42" s="1"/>
      <c r="J42" s="1"/>
      <c r="K42" s="1"/>
    </row>
    <row r="43" spans="1:11" x14ac:dyDescent="0.25">
      <c r="A43" s="2" t="s">
        <v>32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6" t="s">
        <v>12</v>
      </c>
      <c r="B44" s="1">
        <f>CRA!B44+OPRA!B44</f>
        <v>-1265.8499999999999</v>
      </c>
      <c r="C44" s="1"/>
      <c r="D44" s="1">
        <f>CRA!D44+OPRA!D44</f>
        <v>-1265.8499999999999</v>
      </c>
      <c r="E44" s="1"/>
      <c r="F44" s="1"/>
      <c r="G44" s="1"/>
      <c r="H44" s="1"/>
      <c r="I44" s="1"/>
      <c r="J44" s="1"/>
      <c r="K44" s="1"/>
    </row>
    <row r="45" spans="1:11" x14ac:dyDescent="0.25">
      <c r="A45" s="6" t="s">
        <v>13</v>
      </c>
      <c r="B45" s="1">
        <f>CRA!B45+OPRA!B45</f>
        <v>0</v>
      </c>
      <c r="C45" s="1"/>
      <c r="D45" s="1">
        <f>CRA!D45+OPRA!D45</f>
        <v>0</v>
      </c>
      <c r="E45" s="1"/>
      <c r="F45" s="1"/>
      <c r="G45" s="1"/>
      <c r="H45" s="1"/>
      <c r="I45" s="1"/>
      <c r="J45" s="1"/>
      <c r="K45" s="1"/>
    </row>
    <row r="46" spans="1:11" ht="15.75" thickBot="1" x14ac:dyDescent="0.3">
      <c r="A46" s="6" t="s">
        <v>29</v>
      </c>
      <c r="B46" s="9">
        <f>SUM(B44:B45)</f>
        <v>-1265.8499999999999</v>
      </c>
      <c r="C46" s="9">
        <f t="shared" ref="C46:D46" si="6">SUM(C44:C45)</f>
        <v>0</v>
      </c>
      <c r="D46" s="9">
        <f t="shared" si="6"/>
        <v>-1265.8499999999999</v>
      </c>
      <c r="E46" s="1"/>
      <c r="F46" s="1"/>
      <c r="G46" s="1"/>
      <c r="H46" s="1"/>
      <c r="I46" s="1"/>
      <c r="J46" s="1"/>
      <c r="K46" s="1"/>
    </row>
    <row r="47" spans="1:11" s="17" customFormat="1" ht="3.75" customHeight="1" thickTop="1" x14ac:dyDescent="0.25">
      <c r="A47" s="1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.75" thickBot="1" x14ac:dyDescent="0.3">
      <c r="A48" s="2" t="s">
        <v>30</v>
      </c>
      <c r="B48" s="16">
        <f>B46+B41+B36</f>
        <v>-155005.85</v>
      </c>
      <c r="C48" s="16">
        <f t="shared" ref="C48:D48" si="7">C46+C41+C36</f>
        <v>0</v>
      </c>
      <c r="D48" s="16">
        <f t="shared" si="7"/>
        <v>-155005.85</v>
      </c>
      <c r="E48" s="1"/>
      <c r="F48" s="1"/>
      <c r="G48" s="1"/>
      <c r="H48" s="1"/>
      <c r="I48" s="1"/>
      <c r="J48" s="1"/>
      <c r="K48" s="1"/>
    </row>
    <row r="49" spans="1:11" ht="3.75" customHeight="1" thickTop="1" x14ac:dyDescent="0.25">
      <c r="A49" s="6"/>
      <c r="B49" s="7"/>
      <c r="C49" s="7"/>
      <c r="D49" s="7"/>
      <c r="E49" s="1"/>
      <c r="F49" s="1"/>
      <c r="G49" s="1"/>
      <c r="H49" s="1"/>
      <c r="I49" s="1"/>
      <c r="J49" s="1"/>
      <c r="K49" s="1"/>
    </row>
    <row r="50" spans="1:11" hidden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idden="1" x14ac:dyDescent="0.2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idden="1" x14ac:dyDescent="0.25">
      <c r="A52" s="6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hidden="1" thickBot="1" x14ac:dyDescent="0.3">
      <c r="A53" s="6"/>
      <c r="B53" s="9"/>
      <c r="C53" s="9"/>
      <c r="D53" s="9"/>
      <c r="E53" s="1"/>
      <c r="F53" s="1"/>
      <c r="G53" s="1"/>
      <c r="H53" s="1"/>
      <c r="I53" s="1"/>
      <c r="J53" s="1"/>
      <c r="K53" s="1"/>
    </row>
    <row r="54" spans="1:11" s="17" customFormat="1" ht="3.75" hidden="1" customHeight="1" thickTop="1" x14ac:dyDescent="0.25">
      <c r="A54" s="18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5.75" hidden="1" thickBot="1" x14ac:dyDescent="0.3">
      <c r="A55" s="2"/>
      <c r="B55" s="16"/>
      <c r="C55" s="16"/>
      <c r="D55" s="16"/>
      <c r="E55" s="1"/>
      <c r="F55" s="1"/>
      <c r="G55" s="1"/>
      <c r="H55" s="1"/>
      <c r="I55" s="1"/>
      <c r="J55" s="1"/>
      <c r="K55" s="1"/>
    </row>
    <row r="56" spans="1:11" hidden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idden="1" x14ac:dyDescent="0.25">
      <c r="A57" s="14"/>
      <c r="B57" s="15"/>
      <c r="C57" s="15"/>
      <c r="D57" s="15"/>
      <c r="E57" s="1"/>
      <c r="F57" s="1"/>
      <c r="G57" s="1"/>
      <c r="H57" s="1"/>
      <c r="I57" s="1"/>
      <c r="J57" s="1"/>
      <c r="K57" s="1"/>
    </row>
    <row r="58" spans="1:11" s="17" customFormat="1" ht="3.75" hidden="1" customHeight="1" thickTop="1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5.75" hidden="1" thickBot="1" x14ac:dyDescent="0.3">
      <c r="A59" s="2"/>
      <c r="B59" s="16"/>
      <c r="C59" s="16"/>
      <c r="D59" s="16"/>
      <c r="E59" s="1"/>
      <c r="F59" s="1"/>
      <c r="G59" s="1"/>
      <c r="H59" s="1"/>
      <c r="I59" s="1"/>
      <c r="J59" s="1"/>
      <c r="K59" s="1"/>
    </row>
    <row r="60" spans="1:11" hidden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hidden="1" thickBot="1" x14ac:dyDescent="0.3">
      <c r="A61" s="10" t="s">
        <v>5</v>
      </c>
      <c r="B61" s="11"/>
      <c r="C61" s="11">
        <f>C44+C39</f>
        <v>0</v>
      </c>
      <c r="D61" s="11">
        <f>SUM(B61:C61)</f>
        <v>0</v>
      </c>
      <c r="E61" s="1"/>
      <c r="F61" s="1"/>
      <c r="G61" s="1"/>
      <c r="H61" s="1"/>
      <c r="I61" s="1"/>
      <c r="J61" s="1"/>
      <c r="K61" s="1"/>
    </row>
    <row r="62" spans="1:11" hidden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</sheetData>
  <pageMargins left="0.2" right="0.2" top="1" bottom="0.5" header="0.25" footer="0.25"/>
  <pageSetup scale="98" orientation="portrait" r:id="rId1"/>
  <headerFooter>
    <oddHeader>&amp;C&amp;"-,Bold"2020 CRA &amp; OPRA TOTALS TO THE STATE</oddHeader>
    <oddFooter>&amp;L&amp;8&amp;Z&amp;F - &amp;A&amp;R&amp;8Page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F443-B1F4-4CFE-917F-B19D845F8303}">
  <sheetPr>
    <pageSetUpPr fitToPage="1"/>
  </sheetPr>
  <dimension ref="B1:Q192"/>
  <sheetViews>
    <sheetView workbookViewId="0">
      <selection activeCell="N65" sqref="A1:N65"/>
    </sheetView>
  </sheetViews>
  <sheetFormatPr defaultRowHeight="12.75" x14ac:dyDescent="0.2"/>
  <cols>
    <col min="1" max="1" width="1.7109375" style="20" customWidth="1"/>
    <col min="2" max="2" width="8.28515625" style="20" customWidth="1"/>
    <col min="3" max="3" width="11.140625" style="20" customWidth="1"/>
    <col min="4" max="4" width="7.42578125" style="20" customWidth="1"/>
    <col min="5" max="5" width="7.140625" style="20" customWidth="1"/>
    <col min="6" max="6" width="9.28515625" style="20" bestFit="1" customWidth="1"/>
    <col min="7" max="9" width="10.7109375" style="20" customWidth="1"/>
    <col min="10" max="10" width="5.5703125" style="20" customWidth="1"/>
    <col min="11" max="11" width="8.5703125" style="20" customWidth="1"/>
    <col min="12" max="13" width="11.5703125" style="20" bestFit="1" customWidth="1"/>
    <col min="14" max="14" width="17.140625" style="20" customWidth="1"/>
    <col min="15" max="15" width="9.140625" style="20"/>
    <col min="16" max="16" width="10.7109375" style="20" bestFit="1" customWidth="1"/>
    <col min="17" max="256" width="9.140625" style="20"/>
    <col min="257" max="258" width="1.7109375" style="20" customWidth="1"/>
    <col min="259" max="259" width="22.85546875" style="20" customWidth="1"/>
    <col min="260" max="260" width="3.7109375" style="20" customWidth="1"/>
    <col min="261" max="261" width="7.140625" style="20" customWidth="1"/>
    <col min="262" max="262" width="9.28515625" style="20" bestFit="1" customWidth="1"/>
    <col min="263" max="265" width="10.7109375" style="20" customWidth="1"/>
    <col min="266" max="266" width="5.5703125" style="20" customWidth="1"/>
    <col min="267" max="267" width="15.5703125" style="20" bestFit="1" customWidth="1"/>
    <col min="268" max="268" width="1.7109375" style="20" customWidth="1"/>
    <col min="269" max="271" width="9.140625" style="20"/>
    <col min="272" max="272" width="10.7109375" style="20" bestFit="1" customWidth="1"/>
    <col min="273" max="512" width="9.140625" style="20"/>
    <col min="513" max="514" width="1.7109375" style="20" customWidth="1"/>
    <col min="515" max="515" width="22.85546875" style="20" customWidth="1"/>
    <col min="516" max="516" width="3.7109375" style="20" customWidth="1"/>
    <col min="517" max="517" width="7.140625" style="20" customWidth="1"/>
    <col min="518" max="518" width="9.28515625" style="20" bestFit="1" customWidth="1"/>
    <col min="519" max="521" width="10.7109375" style="20" customWidth="1"/>
    <col min="522" max="522" width="5.5703125" style="20" customWidth="1"/>
    <col min="523" max="523" width="15.5703125" style="20" bestFit="1" customWidth="1"/>
    <col min="524" max="524" width="1.7109375" style="20" customWidth="1"/>
    <col min="525" max="527" width="9.140625" style="20"/>
    <col min="528" max="528" width="10.7109375" style="20" bestFit="1" customWidth="1"/>
    <col min="529" max="768" width="9.140625" style="20"/>
    <col min="769" max="770" width="1.7109375" style="20" customWidth="1"/>
    <col min="771" max="771" width="22.85546875" style="20" customWidth="1"/>
    <col min="772" max="772" width="3.7109375" style="20" customWidth="1"/>
    <col min="773" max="773" width="7.140625" style="20" customWidth="1"/>
    <col min="774" max="774" width="9.28515625" style="20" bestFit="1" customWidth="1"/>
    <col min="775" max="777" width="10.7109375" style="20" customWidth="1"/>
    <col min="778" max="778" width="5.5703125" style="20" customWidth="1"/>
    <col min="779" max="779" width="15.5703125" style="20" bestFit="1" customWidth="1"/>
    <col min="780" max="780" width="1.7109375" style="20" customWidth="1"/>
    <col min="781" max="783" width="9.140625" style="20"/>
    <col min="784" max="784" width="10.7109375" style="20" bestFit="1" customWidth="1"/>
    <col min="785" max="1024" width="9.140625" style="20"/>
    <col min="1025" max="1026" width="1.7109375" style="20" customWidth="1"/>
    <col min="1027" max="1027" width="22.85546875" style="20" customWidth="1"/>
    <col min="1028" max="1028" width="3.7109375" style="20" customWidth="1"/>
    <col min="1029" max="1029" width="7.140625" style="20" customWidth="1"/>
    <col min="1030" max="1030" width="9.28515625" style="20" bestFit="1" customWidth="1"/>
    <col min="1031" max="1033" width="10.7109375" style="20" customWidth="1"/>
    <col min="1034" max="1034" width="5.5703125" style="20" customWidth="1"/>
    <col min="1035" max="1035" width="15.5703125" style="20" bestFit="1" customWidth="1"/>
    <col min="1036" max="1036" width="1.7109375" style="20" customWidth="1"/>
    <col min="1037" max="1039" width="9.140625" style="20"/>
    <col min="1040" max="1040" width="10.7109375" style="20" bestFit="1" customWidth="1"/>
    <col min="1041" max="1280" width="9.140625" style="20"/>
    <col min="1281" max="1282" width="1.7109375" style="20" customWidth="1"/>
    <col min="1283" max="1283" width="22.85546875" style="20" customWidth="1"/>
    <col min="1284" max="1284" width="3.7109375" style="20" customWidth="1"/>
    <col min="1285" max="1285" width="7.140625" style="20" customWidth="1"/>
    <col min="1286" max="1286" width="9.28515625" style="20" bestFit="1" customWidth="1"/>
    <col min="1287" max="1289" width="10.7109375" style="20" customWidth="1"/>
    <col min="1290" max="1290" width="5.5703125" style="20" customWidth="1"/>
    <col min="1291" max="1291" width="15.5703125" style="20" bestFit="1" customWidth="1"/>
    <col min="1292" max="1292" width="1.7109375" style="20" customWidth="1"/>
    <col min="1293" max="1295" width="9.140625" style="20"/>
    <col min="1296" max="1296" width="10.7109375" style="20" bestFit="1" customWidth="1"/>
    <col min="1297" max="1536" width="9.140625" style="20"/>
    <col min="1537" max="1538" width="1.7109375" style="20" customWidth="1"/>
    <col min="1539" max="1539" width="22.85546875" style="20" customWidth="1"/>
    <col min="1540" max="1540" width="3.7109375" style="20" customWidth="1"/>
    <col min="1541" max="1541" width="7.140625" style="20" customWidth="1"/>
    <col min="1542" max="1542" width="9.28515625" style="20" bestFit="1" customWidth="1"/>
    <col min="1543" max="1545" width="10.7109375" style="20" customWidth="1"/>
    <col min="1546" max="1546" width="5.5703125" style="20" customWidth="1"/>
    <col min="1547" max="1547" width="15.5703125" style="20" bestFit="1" customWidth="1"/>
    <col min="1548" max="1548" width="1.7109375" style="20" customWidth="1"/>
    <col min="1549" max="1551" width="9.140625" style="20"/>
    <col min="1552" max="1552" width="10.7109375" style="20" bestFit="1" customWidth="1"/>
    <col min="1553" max="1792" width="9.140625" style="20"/>
    <col min="1793" max="1794" width="1.7109375" style="20" customWidth="1"/>
    <col min="1795" max="1795" width="22.85546875" style="20" customWidth="1"/>
    <col min="1796" max="1796" width="3.7109375" style="20" customWidth="1"/>
    <col min="1797" max="1797" width="7.140625" style="20" customWidth="1"/>
    <col min="1798" max="1798" width="9.28515625" style="20" bestFit="1" customWidth="1"/>
    <col min="1799" max="1801" width="10.7109375" style="20" customWidth="1"/>
    <col min="1802" max="1802" width="5.5703125" style="20" customWidth="1"/>
    <col min="1803" max="1803" width="15.5703125" style="20" bestFit="1" customWidth="1"/>
    <col min="1804" max="1804" width="1.7109375" style="20" customWidth="1"/>
    <col min="1805" max="1807" width="9.140625" style="20"/>
    <col min="1808" max="1808" width="10.7109375" style="20" bestFit="1" customWidth="1"/>
    <col min="1809" max="2048" width="9.140625" style="20"/>
    <col min="2049" max="2050" width="1.7109375" style="20" customWidth="1"/>
    <col min="2051" max="2051" width="22.85546875" style="20" customWidth="1"/>
    <col min="2052" max="2052" width="3.7109375" style="20" customWidth="1"/>
    <col min="2053" max="2053" width="7.140625" style="20" customWidth="1"/>
    <col min="2054" max="2054" width="9.28515625" style="20" bestFit="1" customWidth="1"/>
    <col min="2055" max="2057" width="10.7109375" style="20" customWidth="1"/>
    <col min="2058" max="2058" width="5.5703125" style="20" customWidth="1"/>
    <col min="2059" max="2059" width="15.5703125" style="20" bestFit="1" customWidth="1"/>
    <col min="2060" max="2060" width="1.7109375" style="20" customWidth="1"/>
    <col min="2061" max="2063" width="9.140625" style="20"/>
    <col min="2064" max="2064" width="10.7109375" style="20" bestFit="1" customWidth="1"/>
    <col min="2065" max="2304" width="9.140625" style="20"/>
    <col min="2305" max="2306" width="1.7109375" style="20" customWidth="1"/>
    <col min="2307" max="2307" width="22.85546875" style="20" customWidth="1"/>
    <col min="2308" max="2308" width="3.7109375" style="20" customWidth="1"/>
    <col min="2309" max="2309" width="7.140625" style="20" customWidth="1"/>
    <col min="2310" max="2310" width="9.28515625" style="20" bestFit="1" customWidth="1"/>
    <col min="2311" max="2313" width="10.7109375" style="20" customWidth="1"/>
    <col min="2314" max="2314" width="5.5703125" style="20" customWidth="1"/>
    <col min="2315" max="2315" width="15.5703125" style="20" bestFit="1" customWidth="1"/>
    <col min="2316" max="2316" width="1.7109375" style="20" customWidth="1"/>
    <col min="2317" max="2319" width="9.140625" style="20"/>
    <col min="2320" max="2320" width="10.7109375" style="20" bestFit="1" customWidth="1"/>
    <col min="2321" max="2560" width="9.140625" style="20"/>
    <col min="2561" max="2562" width="1.7109375" style="20" customWidth="1"/>
    <col min="2563" max="2563" width="22.85546875" style="20" customWidth="1"/>
    <col min="2564" max="2564" width="3.7109375" style="20" customWidth="1"/>
    <col min="2565" max="2565" width="7.140625" style="20" customWidth="1"/>
    <col min="2566" max="2566" width="9.28515625" style="20" bestFit="1" customWidth="1"/>
    <col min="2567" max="2569" width="10.7109375" style="20" customWidth="1"/>
    <col min="2570" max="2570" width="5.5703125" style="20" customWidth="1"/>
    <col min="2571" max="2571" width="15.5703125" style="20" bestFit="1" customWidth="1"/>
    <col min="2572" max="2572" width="1.7109375" style="20" customWidth="1"/>
    <col min="2573" max="2575" width="9.140625" style="20"/>
    <col min="2576" max="2576" width="10.7109375" style="20" bestFit="1" customWidth="1"/>
    <col min="2577" max="2816" width="9.140625" style="20"/>
    <col min="2817" max="2818" width="1.7109375" style="20" customWidth="1"/>
    <col min="2819" max="2819" width="22.85546875" style="20" customWidth="1"/>
    <col min="2820" max="2820" width="3.7109375" style="20" customWidth="1"/>
    <col min="2821" max="2821" width="7.140625" style="20" customWidth="1"/>
    <col min="2822" max="2822" width="9.28515625" style="20" bestFit="1" customWidth="1"/>
    <col min="2823" max="2825" width="10.7109375" style="20" customWidth="1"/>
    <col min="2826" max="2826" width="5.5703125" style="20" customWidth="1"/>
    <col min="2827" max="2827" width="15.5703125" style="20" bestFit="1" customWidth="1"/>
    <col min="2828" max="2828" width="1.7109375" style="20" customWidth="1"/>
    <col min="2829" max="2831" width="9.140625" style="20"/>
    <col min="2832" max="2832" width="10.7109375" style="20" bestFit="1" customWidth="1"/>
    <col min="2833" max="3072" width="9.140625" style="20"/>
    <col min="3073" max="3074" width="1.7109375" style="20" customWidth="1"/>
    <col min="3075" max="3075" width="22.85546875" style="20" customWidth="1"/>
    <col min="3076" max="3076" width="3.7109375" style="20" customWidth="1"/>
    <col min="3077" max="3077" width="7.140625" style="20" customWidth="1"/>
    <col min="3078" max="3078" width="9.28515625" style="20" bestFit="1" customWidth="1"/>
    <col min="3079" max="3081" width="10.7109375" style="20" customWidth="1"/>
    <col min="3082" max="3082" width="5.5703125" style="20" customWidth="1"/>
    <col min="3083" max="3083" width="15.5703125" style="20" bestFit="1" customWidth="1"/>
    <col min="3084" max="3084" width="1.7109375" style="20" customWidth="1"/>
    <col min="3085" max="3087" width="9.140625" style="20"/>
    <col min="3088" max="3088" width="10.7109375" style="20" bestFit="1" customWidth="1"/>
    <col min="3089" max="3328" width="9.140625" style="20"/>
    <col min="3329" max="3330" width="1.7109375" style="20" customWidth="1"/>
    <col min="3331" max="3331" width="22.85546875" style="20" customWidth="1"/>
    <col min="3332" max="3332" width="3.7109375" style="20" customWidth="1"/>
    <col min="3333" max="3333" width="7.140625" style="20" customWidth="1"/>
    <col min="3334" max="3334" width="9.28515625" style="20" bestFit="1" customWidth="1"/>
    <col min="3335" max="3337" width="10.7109375" style="20" customWidth="1"/>
    <col min="3338" max="3338" width="5.5703125" style="20" customWidth="1"/>
    <col min="3339" max="3339" width="15.5703125" style="20" bestFit="1" customWidth="1"/>
    <col min="3340" max="3340" width="1.7109375" style="20" customWidth="1"/>
    <col min="3341" max="3343" width="9.140625" style="20"/>
    <col min="3344" max="3344" width="10.7109375" style="20" bestFit="1" customWidth="1"/>
    <col min="3345" max="3584" width="9.140625" style="20"/>
    <col min="3585" max="3586" width="1.7109375" style="20" customWidth="1"/>
    <col min="3587" max="3587" width="22.85546875" style="20" customWidth="1"/>
    <col min="3588" max="3588" width="3.7109375" style="20" customWidth="1"/>
    <col min="3589" max="3589" width="7.140625" style="20" customWidth="1"/>
    <col min="3590" max="3590" width="9.28515625" style="20" bestFit="1" customWidth="1"/>
    <col min="3591" max="3593" width="10.7109375" style="20" customWidth="1"/>
    <col min="3594" max="3594" width="5.5703125" style="20" customWidth="1"/>
    <col min="3595" max="3595" width="15.5703125" style="20" bestFit="1" customWidth="1"/>
    <col min="3596" max="3596" width="1.7109375" style="20" customWidth="1"/>
    <col min="3597" max="3599" width="9.140625" style="20"/>
    <col min="3600" max="3600" width="10.7109375" style="20" bestFit="1" customWidth="1"/>
    <col min="3601" max="3840" width="9.140625" style="20"/>
    <col min="3841" max="3842" width="1.7109375" style="20" customWidth="1"/>
    <col min="3843" max="3843" width="22.85546875" style="20" customWidth="1"/>
    <col min="3844" max="3844" width="3.7109375" style="20" customWidth="1"/>
    <col min="3845" max="3845" width="7.140625" style="20" customWidth="1"/>
    <col min="3846" max="3846" width="9.28515625" style="20" bestFit="1" customWidth="1"/>
    <col min="3847" max="3849" width="10.7109375" style="20" customWidth="1"/>
    <col min="3850" max="3850" width="5.5703125" style="20" customWidth="1"/>
    <col min="3851" max="3851" width="15.5703125" style="20" bestFit="1" customWidth="1"/>
    <col min="3852" max="3852" width="1.7109375" style="20" customWidth="1"/>
    <col min="3853" max="3855" width="9.140625" style="20"/>
    <col min="3856" max="3856" width="10.7109375" style="20" bestFit="1" customWidth="1"/>
    <col min="3857" max="4096" width="9.140625" style="20"/>
    <col min="4097" max="4098" width="1.7109375" style="20" customWidth="1"/>
    <col min="4099" max="4099" width="22.85546875" style="20" customWidth="1"/>
    <col min="4100" max="4100" width="3.7109375" style="20" customWidth="1"/>
    <col min="4101" max="4101" width="7.140625" style="20" customWidth="1"/>
    <col min="4102" max="4102" width="9.28515625" style="20" bestFit="1" customWidth="1"/>
    <col min="4103" max="4105" width="10.7109375" style="20" customWidth="1"/>
    <col min="4106" max="4106" width="5.5703125" style="20" customWidth="1"/>
    <col min="4107" max="4107" width="15.5703125" style="20" bestFit="1" customWidth="1"/>
    <col min="4108" max="4108" width="1.7109375" style="20" customWidth="1"/>
    <col min="4109" max="4111" width="9.140625" style="20"/>
    <col min="4112" max="4112" width="10.7109375" style="20" bestFit="1" customWidth="1"/>
    <col min="4113" max="4352" width="9.140625" style="20"/>
    <col min="4353" max="4354" width="1.7109375" style="20" customWidth="1"/>
    <col min="4355" max="4355" width="22.85546875" style="20" customWidth="1"/>
    <col min="4356" max="4356" width="3.7109375" style="20" customWidth="1"/>
    <col min="4357" max="4357" width="7.140625" style="20" customWidth="1"/>
    <col min="4358" max="4358" width="9.28515625" style="20" bestFit="1" customWidth="1"/>
    <col min="4359" max="4361" width="10.7109375" style="20" customWidth="1"/>
    <col min="4362" max="4362" width="5.5703125" style="20" customWidth="1"/>
    <col min="4363" max="4363" width="15.5703125" style="20" bestFit="1" customWidth="1"/>
    <col min="4364" max="4364" width="1.7109375" style="20" customWidth="1"/>
    <col min="4365" max="4367" width="9.140625" style="20"/>
    <col min="4368" max="4368" width="10.7109375" style="20" bestFit="1" customWidth="1"/>
    <col min="4369" max="4608" width="9.140625" style="20"/>
    <col min="4609" max="4610" width="1.7109375" style="20" customWidth="1"/>
    <col min="4611" max="4611" width="22.85546875" style="20" customWidth="1"/>
    <col min="4612" max="4612" width="3.7109375" style="20" customWidth="1"/>
    <col min="4613" max="4613" width="7.140625" style="20" customWidth="1"/>
    <col min="4614" max="4614" width="9.28515625" style="20" bestFit="1" customWidth="1"/>
    <col min="4615" max="4617" width="10.7109375" style="20" customWidth="1"/>
    <col min="4618" max="4618" width="5.5703125" style="20" customWidth="1"/>
    <col min="4619" max="4619" width="15.5703125" style="20" bestFit="1" customWidth="1"/>
    <col min="4620" max="4620" width="1.7109375" style="20" customWidth="1"/>
    <col min="4621" max="4623" width="9.140625" style="20"/>
    <col min="4624" max="4624" width="10.7109375" style="20" bestFit="1" customWidth="1"/>
    <col min="4625" max="4864" width="9.140625" style="20"/>
    <col min="4865" max="4866" width="1.7109375" style="20" customWidth="1"/>
    <col min="4867" max="4867" width="22.85546875" style="20" customWidth="1"/>
    <col min="4868" max="4868" width="3.7109375" style="20" customWidth="1"/>
    <col min="4869" max="4869" width="7.140625" style="20" customWidth="1"/>
    <col min="4870" max="4870" width="9.28515625" style="20" bestFit="1" customWidth="1"/>
    <col min="4871" max="4873" width="10.7109375" style="20" customWidth="1"/>
    <col min="4874" max="4874" width="5.5703125" style="20" customWidth="1"/>
    <col min="4875" max="4875" width="15.5703125" style="20" bestFit="1" customWidth="1"/>
    <col min="4876" max="4876" width="1.7109375" style="20" customWidth="1"/>
    <col min="4877" max="4879" width="9.140625" style="20"/>
    <col min="4880" max="4880" width="10.7109375" style="20" bestFit="1" customWidth="1"/>
    <col min="4881" max="5120" width="9.140625" style="20"/>
    <col min="5121" max="5122" width="1.7109375" style="20" customWidth="1"/>
    <col min="5123" max="5123" width="22.85546875" style="20" customWidth="1"/>
    <col min="5124" max="5124" width="3.7109375" style="20" customWidth="1"/>
    <col min="5125" max="5125" width="7.140625" style="20" customWidth="1"/>
    <col min="5126" max="5126" width="9.28515625" style="20" bestFit="1" customWidth="1"/>
    <col min="5127" max="5129" width="10.7109375" style="20" customWidth="1"/>
    <col min="5130" max="5130" width="5.5703125" style="20" customWidth="1"/>
    <col min="5131" max="5131" width="15.5703125" style="20" bestFit="1" customWidth="1"/>
    <col min="5132" max="5132" width="1.7109375" style="20" customWidth="1"/>
    <col min="5133" max="5135" width="9.140625" style="20"/>
    <col min="5136" max="5136" width="10.7109375" style="20" bestFit="1" customWidth="1"/>
    <col min="5137" max="5376" width="9.140625" style="20"/>
    <col min="5377" max="5378" width="1.7109375" style="20" customWidth="1"/>
    <col min="5379" max="5379" width="22.85546875" style="20" customWidth="1"/>
    <col min="5380" max="5380" width="3.7109375" style="20" customWidth="1"/>
    <col min="5381" max="5381" width="7.140625" style="20" customWidth="1"/>
    <col min="5382" max="5382" width="9.28515625" style="20" bestFit="1" customWidth="1"/>
    <col min="5383" max="5385" width="10.7109375" style="20" customWidth="1"/>
    <col min="5386" max="5386" width="5.5703125" style="20" customWidth="1"/>
    <col min="5387" max="5387" width="15.5703125" style="20" bestFit="1" customWidth="1"/>
    <col min="5388" max="5388" width="1.7109375" style="20" customWidth="1"/>
    <col min="5389" max="5391" width="9.140625" style="20"/>
    <col min="5392" max="5392" width="10.7109375" style="20" bestFit="1" customWidth="1"/>
    <col min="5393" max="5632" width="9.140625" style="20"/>
    <col min="5633" max="5634" width="1.7109375" style="20" customWidth="1"/>
    <col min="5635" max="5635" width="22.85546875" style="20" customWidth="1"/>
    <col min="5636" max="5636" width="3.7109375" style="20" customWidth="1"/>
    <col min="5637" max="5637" width="7.140625" style="20" customWidth="1"/>
    <col min="5638" max="5638" width="9.28515625" style="20" bestFit="1" customWidth="1"/>
    <col min="5639" max="5641" width="10.7109375" style="20" customWidth="1"/>
    <col min="5642" max="5642" width="5.5703125" style="20" customWidth="1"/>
    <col min="5643" max="5643" width="15.5703125" style="20" bestFit="1" customWidth="1"/>
    <col min="5644" max="5644" width="1.7109375" style="20" customWidth="1"/>
    <col min="5645" max="5647" width="9.140625" style="20"/>
    <col min="5648" max="5648" width="10.7109375" style="20" bestFit="1" customWidth="1"/>
    <col min="5649" max="5888" width="9.140625" style="20"/>
    <col min="5889" max="5890" width="1.7109375" style="20" customWidth="1"/>
    <col min="5891" max="5891" width="22.85546875" style="20" customWidth="1"/>
    <col min="5892" max="5892" width="3.7109375" style="20" customWidth="1"/>
    <col min="5893" max="5893" width="7.140625" style="20" customWidth="1"/>
    <col min="5894" max="5894" width="9.28515625" style="20" bestFit="1" customWidth="1"/>
    <col min="5895" max="5897" width="10.7109375" style="20" customWidth="1"/>
    <col min="5898" max="5898" width="5.5703125" style="20" customWidth="1"/>
    <col min="5899" max="5899" width="15.5703125" style="20" bestFit="1" customWidth="1"/>
    <col min="5900" max="5900" width="1.7109375" style="20" customWidth="1"/>
    <col min="5901" max="5903" width="9.140625" style="20"/>
    <col min="5904" max="5904" width="10.7109375" style="20" bestFit="1" customWidth="1"/>
    <col min="5905" max="6144" width="9.140625" style="20"/>
    <col min="6145" max="6146" width="1.7109375" style="20" customWidth="1"/>
    <col min="6147" max="6147" width="22.85546875" style="20" customWidth="1"/>
    <col min="6148" max="6148" width="3.7109375" style="20" customWidth="1"/>
    <col min="6149" max="6149" width="7.140625" style="20" customWidth="1"/>
    <col min="6150" max="6150" width="9.28515625" style="20" bestFit="1" customWidth="1"/>
    <col min="6151" max="6153" width="10.7109375" style="20" customWidth="1"/>
    <col min="6154" max="6154" width="5.5703125" style="20" customWidth="1"/>
    <col min="6155" max="6155" width="15.5703125" style="20" bestFit="1" customWidth="1"/>
    <col min="6156" max="6156" width="1.7109375" style="20" customWidth="1"/>
    <col min="6157" max="6159" width="9.140625" style="20"/>
    <col min="6160" max="6160" width="10.7109375" style="20" bestFit="1" customWidth="1"/>
    <col min="6161" max="6400" width="9.140625" style="20"/>
    <col min="6401" max="6402" width="1.7109375" style="20" customWidth="1"/>
    <col min="6403" max="6403" width="22.85546875" style="20" customWidth="1"/>
    <col min="6404" max="6404" width="3.7109375" style="20" customWidth="1"/>
    <col min="6405" max="6405" width="7.140625" style="20" customWidth="1"/>
    <col min="6406" max="6406" width="9.28515625" style="20" bestFit="1" customWidth="1"/>
    <col min="6407" max="6409" width="10.7109375" style="20" customWidth="1"/>
    <col min="6410" max="6410" width="5.5703125" style="20" customWidth="1"/>
    <col min="6411" max="6411" width="15.5703125" style="20" bestFit="1" customWidth="1"/>
    <col min="6412" max="6412" width="1.7109375" style="20" customWidth="1"/>
    <col min="6413" max="6415" width="9.140625" style="20"/>
    <col min="6416" max="6416" width="10.7109375" style="20" bestFit="1" customWidth="1"/>
    <col min="6417" max="6656" width="9.140625" style="20"/>
    <col min="6657" max="6658" width="1.7109375" style="20" customWidth="1"/>
    <col min="6659" max="6659" width="22.85546875" style="20" customWidth="1"/>
    <col min="6660" max="6660" width="3.7109375" style="20" customWidth="1"/>
    <col min="6661" max="6661" width="7.140625" style="20" customWidth="1"/>
    <col min="6662" max="6662" width="9.28515625" style="20" bestFit="1" customWidth="1"/>
    <col min="6663" max="6665" width="10.7109375" style="20" customWidth="1"/>
    <col min="6666" max="6666" width="5.5703125" style="20" customWidth="1"/>
    <col min="6667" max="6667" width="15.5703125" style="20" bestFit="1" customWidth="1"/>
    <col min="6668" max="6668" width="1.7109375" style="20" customWidth="1"/>
    <col min="6669" max="6671" width="9.140625" style="20"/>
    <col min="6672" max="6672" width="10.7109375" style="20" bestFit="1" customWidth="1"/>
    <col min="6673" max="6912" width="9.140625" style="20"/>
    <col min="6913" max="6914" width="1.7109375" style="20" customWidth="1"/>
    <col min="6915" max="6915" width="22.85546875" style="20" customWidth="1"/>
    <col min="6916" max="6916" width="3.7109375" style="20" customWidth="1"/>
    <col min="6917" max="6917" width="7.140625" style="20" customWidth="1"/>
    <col min="6918" max="6918" width="9.28515625" style="20" bestFit="1" customWidth="1"/>
    <col min="6919" max="6921" width="10.7109375" style="20" customWidth="1"/>
    <col min="6922" max="6922" width="5.5703125" style="20" customWidth="1"/>
    <col min="6923" max="6923" width="15.5703125" style="20" bestFit="1" customWidth="1"/>
    <col min="6924" max="6924" width="1.7109375" style="20" customWidth="1"/>
    <col min="6925" max="6927" width="9.140625" style="20"/>
    <col min="6928" max="6928" width="10.7109375" style="20" bestFit="1" customWidth="1"/>
    <col min="6929" max="7168" width="9.140625" style="20"/>
    <col min="7169" max="7170" width="1.7109375" style="20" customWidth="1"/>
    <col min="7171" max="7171" width="22.85546875" style="20" customWidth="1"/>
    <col min="7172" max="7172" width="3.7109375" style="20" customWidth="1"/>
    <col min="7173" max="7173" width="7.140625" style="20" customWidth="1"/>
    <col min="7174" max="7174" width="9.28515625" style="20" bestFit="1" customWidth="1"/>
    <col min="7175" max="7177" width="10.7109375" style="20" customWidth="1"/>
    <col min="7178" max="7178" width="5.5703125" style="20" customWidth="1"/>
    <col min="7179" max="7179" width="15.5703125" style="20" bestFit="1" customWidth="1"/>
    <col min="7180" max="7180" width="1.7109375" style="20" customWidth="1"/>
    <col min="7181" max="7183" width="9.140625" style="20"/>
    <col min="7184" max="7184" width="10.7109375" style="20" bestFit="1" customWidth="1"/>
    <col min="7185" max="7424" width="9.140625" style="20"/>
    <col min="7425" max="7426" width="1.7109375" style="20" customWidth="1"/>
    <col min="7427" max="7427" width="22.85546875" style="20" customWidth="1"/>
    <col min="7428" max="7428" width="3.7109375" style="20" customWidth="1"/>
    <col min="7429" max="7429" width="7.140625" style="20" customWidth="1"/>
    <col min="7430" max="7430" width="9.28515625" style="20" bestFit="1" customWidth="1"/>
    <col min="7431" max="7433" width="10.7109375" style="20" customWidth="1"/>
    <col min="7434" max="7434" width="5.5703125" style="20" customWidth="1"/>
    <col min="7435" max="7435" width="15.5703125" style="20" bestFit="1" customWidth="1"/>
    <col min="7436" max="7436" width="1.7109375" style="20" customWidth="1"/>
    <col min="7437" max="7439" width="9.140625" style="20"/>
    <col min="7440" max="7440" width="10.7109375" style="20" bestFit="1" customWidth="1"/>
    <col min="7441" max="7680" width="9.140625" style="20"/>
    <col min="7681" max="7682" width="1.7109375" style="20" customWidth="1"/>
    <col min="7683" max="7683" width="22.85546875" style="20" customWidth="1"/>
    <col min="7684" max="7684" width="3.7109375" style="20" customWidth="1"/>
    <col min="7685" max="7685" width="7.140625" style="20" customWidth="1"/>
    <col min="7686" max="7686" width="9.28515625" style="20" bestFit="1" customWidth="1"/>
    <col min="7687" max="7689" width="10.7109375" style="20" customWidth="1"/>
    <col min="7690" max="7690" width="5.5703125" style="20" customWidth="1"/>
    <col min="7691" max="7691" width="15.5703125" style="20" bestFit="1" customWidth="1"/>
    <col min="7692" max="7692" width="1.7109375" style="20" customWidth="1"/>
    <col min="7693" max="7695" width="9.140625" style="20"/>
    <col min="7696" max="7696" width="10.7109375" style="20" bestFit="1" customWidth="1"/>
    <col min="7697" max="7936" width="9.140625" style="20"/>
    <col min="7937" max="7938" width="1.7109375" style="20" customWidth="1"/>
    <col min="7939" max="7939" width="22.85546875" style="20" customWidth="1"/>
    <col min="7940" max="7940" width="3.7109375" style="20" customWidth="1"/>
    <col min="7941" max="7941" width="7.140625" style="20" customWidth="1"/>
    <col min="7942" max="7942" width="9.28515625" style="20" bestFit="1" customWidth="1"/>
    <col min="7943" max="7945" width="10.7109375" style="20" customWidth="1"/>
    <col min="7946" max="7946" width="5.5703125" style="20" customWidth="1"/>
    <col min="7947" max="7947" width="15.5703125" style="20" bestFit="1" customWidth="1"/>
    <col min="7948" max="7948" width="1.7109375" style="20" customWidth="1"/>
    <col min="7949" max="7951" width="9.140625" style="20"/>
    <col min="7952" max="7952" width="10.7109375" style="20" bestFit="1" customWidth="1"/>
    <col min="7953" max="8192" width="9.140625" style="20"/>
    <col min="8193" max="8194" width="1.7109375" style="20" customWidth="1"/>
    <col min="8195" max="8195" width="22.85546875" style="20" customWidth="1"/>
    <col min="8196" max="8196" width="3.7109375" style="20" customWidth="1"/>
    <col min="8197" max="8197" width="7.140625" style="20" customWidth="1"/>
    <col min="8198" max="8198" width="9.28515625" style="20" bestFit="1" customWidth="1"/>
    <col min="8199" max="8201" width="10.7109375" style="20" customWidth="1"/>
    <col min="8202" max="8202" width="5.5703125" style="20" customWidth="1"/>
    <col min="8203" max="8203" width="15.5703125" style="20" bestFit="1" customWidth="1"/>
    <col min="8204" max="8204" width="1.7109375" style="20" customWidth="1"/>
    <col min="8205" max="8207" width="9.140625" style="20"/>
    <col min="8208" max="8208" width="10.7109375" style="20" bestFit="1" customWidth="1"/>
    <col min="8209" max="8448" width="9.140625" style="20"/>
    <col min="8449" max="8450" width="1.7109375" style="20" customWidth="1"/>
    <col min="8451" max="8451" width="22.85546875" style="20" customWidth="1"/>
    <col min="8452" max="8452" width="3.7109375" style="20" customWidth="1"/>
    <col min="8453" max="8453" width="7.140625" style="20" customWidth="1"/>
    <col min="8454" max="8454" width="9.28515625" style="20" bestFit="1" customWidth="1"/>
    <col min="8455" max="8457" width="10.7109375" style="20" customWidth="1"/>
    <col min="8458" max="8458" width="5.5703125" style="20" customWidth="1"/>
    <col min="8459" max="8459" width="15.5703125" style="20" bestFit="1" customWidth="1"/>
    <col min="8460" max="8460" width="1.7109375" style="20" customWidth="1"/>
    <col min="8461" max="8463" width="9.140625" style="20"/>
    <col min="8464" max="8464" width="10.7109375" style="20" bestFit="1" customWidth="1"/>
    <col min="8465" max="8704" width="9.140625" style="20"/>
    <col min="8705" max="8706" width="1.7109375" style="20" customWidth="1"/>
    <col min="8707" max="8707" width="22.85546875" style="20" customWidth="1"/>
    <col min="8708" max="8708" width="3.7109375" style="20" customWidth="1"/>
    <col min="8709" max="8709" width="7.140625" style="20" customWidth="1"/>
    <col min="8710" max="8710" width="9.28515625" style="20" bestFit="1" customWidth="1"/>
    <col min="8711" max="8713" width="10.7109375" style="20" customWidth="1"/>
    <col min="8714" max="8714" width="5.5703125" style="20" customWidth="1"/>
    <col min="8715" max="8715" width="15.5703125" style="20" bestFit="1" customWidth="1"/>
    <col min="8716" max="8716" width="1.7109375" style="20" customWidth="1"/>
    <col min="8717" max="8719" width="9.140625" style="20"/>
    <col min="8720" max="8720" width="10.7109375" style="20" bestFit="1" customWidth="1"/>
    <col min="8721" max="8960" width="9.140625" style="20"/>
    <col min="8961" max="8962" width="1.7109375" style="20" customWidth="1"/>
    <col min="8963" max="8963" width="22.85546875" style="20" customWidth="1"/>
    <col min="8964" max="8964" width="3.7109375" style="20" customWidth="1"/>
    <col min="8965" max="8965" width="7.140625" style="20" customWidth="1"/>
    <col min="8966" max="8966" width="9.28515625" style="20" bestFit="1" customWidth="1"/>
    <col min="8967" max="8969" width="10.7109375" style="20" customWidth="1"/>
    <col min="8970" max="8970" width="5.5703125" style="20" customWidth="1"/>
    <col min="8971" max="8971" width="15.5703125" style="20" bestFit="1" customWidth="1"/>
    <col min="8972" max="8972" width="1.7109375" style="20" customWidth="1"/>
    <col min="8973" max="8975" width="9.140625" style="20"/>
    <col min="8976" max="8976" width="10.7109375" style="20" bestFit="1" customWidth="1"/>
    <col min="8977" max="9216" width="9.140625" style="20"/>
    <col min="9217" max="9218" width="1.7109375" style="20" customWidth="1"/>
    <col min="9219" max="9219" width="22.85546875" style="20" customWidth="1"/>
    <col min="9220" max="9220" width="3.7109375" style="20" customWidth="1"/>
    <col min="9221" max="9221" width="7.140625" style="20" customWidth="1"/>
    <col min="9222" max="9222" width="9.28515625" style="20" bestFit="1" customWidth="1"/>
    <col min="9223" max="9225" width="10.7109375" style="20" customWidth="1"/>
    <col min="9226" max="9226" width="5.5703125" style="20" customWidth="1"/>
    <col min="9227" max="9227" width="15.5703125" style="20" bestFit="1" customWidth="1"/>
    <col min="9228" max="9228" width="1.7109375" style="20" customWidth="1"/>
    <col min="9229" max="9231" width="9.140625" style="20"/>
    <col min="9232" max="9232" width="10.7109375" style="20" bestFit="1" customWidth="1"/>
    <col min="9233" max="9472" width="9.140625" style="20"/>
    <col min="9473" max="9474" width="1.7109375" style="20" customWidth="1"/>
    <col min="9475" max="9475" width="22.85546875" style="20" customWidth="1"/>
    <col min="9476" max="9476" width="3.7109375" style="20" customWidth="1"/>
    <col min="9477" max="9477" width="7.140625" style="20" customWidth="1"/>
    <col min="9478" max="9478" width="9.28515625" style="20" bestFit="1" customWidth="1"/>
    <col min="9479" max="9481" width="10.7109375" style="20" customWidth="1"/>
    <col min="9482" max="9482" width="5.5703125" style="20" customWidth="1"/>
    <col min="9483" max="9483" width="15.5703125" style="20" bestFit="1" customWidth="1"/>
    <col min="9484" max="9484" width="1.7109375" style="20" customWidth="1"/>
    <col min="9485" max="9487" width="9.140625" style="20"/>
    <col min="9488" max="9488" width="10.7109375" style="20" bestFit="1" customWidth="1"/>
    <col min="9489" max="9728" width="9.140625" style="20"/>
    <col min="9729" max="9730" width="1.7109375" style="20" customWidth="1"/>
    <col min="9731" max="9731" width="22.85546875" style="20" customWidth="1"/>
    <col min="9732" max="9732" width="3.7109375" style="20" customWidth="1"/>
    <col min="9733" max="9733" width="7.140625" style="20" customWidth="1"/>
    <col min="9734" max="9734" width="9.28515625" style="20" bestFit="1" customWidth="1"/>
    <col min="9735" max="9737" width="10.7109375" style="20" customWidth="1"/>
    <col min="9738" max="9738" width="5.5703125" style="20" customWidth="1"/>
    <col min="9739" max="9739" width="15.5703125" style="20" bestFit="1" customWidth="1"/>
    <col min="9740" max="9740" width="1.7109375" style="20" customWidth="1"/>
    <col min="9741" max="9743" width="9.140625" style="20"/>
    <col min="9744" max="9744" width="10.7109375" style="20" bestFit="1" customWidth="1"/>
    <col min="9745" max="9984" width="9.140625" style="20"/>
    <col min="9985" max="9986" width="1.7109375" style="20" customWidth="1"/>
    <col min="9987" max="9987" width="22.85546875" style="20" customWidth="1"/>
    <col min="9988" max="9988" width="3.7109375" style="20" customWidth="1"/>
    <col min="9989" max="9989" width="7.140625" style="20" customWidth="1"/>
    <col min="9990" max="9990" width="9.28515625" style="20" bestFit="1" customWidth="1"/>
    <col min="9991" max="9993" width="10.7109375" style="20" customWidth="1"/>
    <col min="9994" max="9994" width="5.5703125" style="20" customWidth="1"/>
    <col min="9995" max="9995" width="15.5703125" style="20" bestFit="1" customWidth="1"/>
    <col min="9996" max="9996" width="1.7109375" style="20" customWidth="1"/>
    <col min="9997" max="9999" width="9.140625" style="20"/>
    <col min="10000" max="10000" width="10.7109375" style="20" bestFit="1" customWidth="1"/>
    <col min="10001" max="10240" width="9.140625" style="20"/>
    <col min="10241" max="10242" width="1.7109375" style="20" customWidth="1"/>
    <col min="10243" max="10243" width="22.85546875" style="20" customWidth="1"/>
    <col min="10244" max="10244" width="3.7109375" style="20" customWidth="1"/>
    <col min="10245" max="10245" width="7.140625" style="20" customWidth="1"/>
    <col min="10246" max="10246" width="9.28515625" style="20" bestFit="1" customWidth="1"/>
    <col min="10247" max="10249" width="10.7109375" style="20" customWidth="1"/>
    <col min="10250" max="10250" width="5.5703125" style="20" customWidth="1"/>
    <col min="10251" max="10251" width="15.5703125" style="20" bestFit="1" customWidth="1"/>
    <col min="10252" max="10252" width="1.7109375" style="20" customWidth="1"/>
    <col min="10253" max="10255" width="9.140625" style="20"/>
    <col min="10256" max="10256" width="10.7109375" style="20" bestFit="1" customWidth="1"/>
    <col min="10257" max="10496" width="9.140625" style="20"/>
    <col min="10497" max="10498" width="1.7109375" style="20" customWidth="1"/>
    <col min="10499" max="10499" width="22.85546875" style="20" customWidth="1"/>
    <col min="10500" max="10500" width="3.7109375" style="20" customWidth="1"/>
    <col min="10501" max="10501" width="7.140625" style="20" customWidth="1"/>
    <col min="10502" max="10502" width="9.28515625" style="20" bestFit="1" customWidth="1"/>
    <col min="10503" max="10505" width="10.7109375" style="20" customWidth="1"/>
    <col min="10506" max="10506" width="5.5703125" style="20" customWidth="1"/>
    <col min="10507" max="10507" width="15.5703125" style="20" bestFit="1" customWidth="1"/>
    <col min="10508" max="10508" width="1.7109375" style="20" customWidth="1"/>
    <col min="10509" max="10511" width="9.140625" style="20"/>
    <col min="10512" max="10512" width="10.7109375" style="20" bestFit="1" customWidth="1"/>
    <col min="10513" max="10752" width="9.140625" style="20"/>
    <col min="10753" max="10754" width="1.7109375" style="20" customWidth="1"/>
    <col min="10755" max="10755" width="22.85546875" style="20" customWidth="1"/>
    <col min="10756" max="10756" width="3.7109375" style="20" customWidth="1"/>
    <col min="10757" max="10757" width="7.140625" style="20" customWidth="1"/>
    <col min="10758" max="10758" width="9.28515625" style="20" bestFit="1" customWidth="1"/>
    <col min="10759" max="10761" width="10.7109375" style="20" customWidth="1"/>
    <col min="10762" max="10762" width="5.5703125" style="20" customWidth="1"/>
    <col min="10763" max="10763" width="15.5703125" style="20" bestFit="1" customWidth="1"/>
    <col min="10764" max="10764" width="1.7109375" style="20" customWidth="1"/>
    <col min="10765" max="10767" width="9.140625" style="20"/>
    <col min="10768" max="10768" width="10.7109375" style="20" bestFit="1" customWidth="1"/>
    <col min="10769" max="11008" width="9.140625" style="20"/>
    <col min="11009" max="11010" width="1.7109375" style="20" customWidth="1"/>
    <col min="11011" max="11011" width="22.85546875" style="20" customWidth="1"/>
    <col min="11012" max="11012" width="3.7109375" style="20" customWidth="1"/>
    <col min="11013" max="11013" width="7.140625" style="20" customWidth="1"/>
    <col min="11014" max="11014" width="9.28515625" style="20" bestFit="1" customWidth="1"/>
    <col min="11015" max="11017" width="10.7109375" style="20" customWidth="1"/>
    <col min="11018" max="11018" width="5.5703125" style="20" customWidth="1"/>
    <col min="11019" max="11019" width="15.5703125" style="20" bestFit="1" customWidth="1"/>
    <col min="11020" max="11020" width="1.7109375" style="20" customWidth="1"/>
    <col min="11021" max="11023" width="9.140625" style="20"/>
    <col min="11024" max="11024" width="10.7109375" style="20" bestFit="1" customWidth="1"/>
    <col min="11025" max="11264" width="9.140625" style="20"/>
    <col min="11265" max="11266" width="1.7109375" style="20" customWidth="1"/>
    <col min="11267" max="11267" width="22.85546875" style="20" customWidth="1"/>
    <col min="11268" max="11268" width="3.7109375" style="20" customWidth="1"/>
    <col min="11269" max="11269" width="7.140625" style="20" customWidth="1"/>
    <col min="11270" max="11270" width="9.28515625" style="20" bestFit="1" customWidth="1"/>
    <col min="11271" max="11273" width="10.7109375" style="20" customWidth="1"/>
    <col min="11274" max="11274" width="5.5703125" style="20" customWidth="1"/>
    <col min="11275" max="11275" width="15.5703125" style="20" bestFit="1" customWidth="1"/>
    <col min="11276" max="11276" width="1.7109375" style="20" customWidth="1"/>
    <col min="11277" max="11279" width="9.140625" style="20"/>
    <col min="11280" max="11280" width="10.7109375" style="20" bestFit="1" customWidth="1"/>
    <col min="11281" max="11520" width="9.140625" style="20"/>
    <col min="11521" max="11522" width="1.7109375" style="20" customWidth="1"/>
    <col min="11523" max="11523" width="22.85546875" style="20" customWidth="1"/>
    <col min="11524" max="11524" width="3.7109375" style="20" customWidth="1"/>
    <col min="11525" max="11525" width="7.140625" style="20" customWidth="1"/>
    <col min="11526" max="11526" width="9.28515625" style="20" bestFit="1" customWidth="1"/>
    <col min="11527" max="11529" width="10.7109375" style="20" customWidth="1"/>
    <col min="11530" max="11530" width="5.5703125" style="20" customWidth="1"/>
    <col min="11531" max="11531" width="15.5703125" style="20" bestFit="1" customWidth="1"/>
    <col min="11532" max="11532" width="1.7109375" style="20" customWidth="1"/>
    <col min="11533" max="11535" width="9.140625" style="20"/>
    <col min="11536" max="11536" width="10.7109375" style="20" bestFit="1" customWidth="1"/>
    <col min="11537" max="11776" width="9.140625" style="20"/>
    <col min="11777" max="11778" width="1.7109375" style="20" customWidth="1"/>
    <col min="11779" max="11779" width="22.85546875" style="20" customWidth="1"/>
    <col min="11780" max="11780" width="3.7109375" style="20" customWidth="1"/>
    <col min="11781" max="11781" width="7.140625" style="20" customWidth="1"/>
    <col min="11782" max="11782" width="9.28515625" style="20" bestFit="1" customWidth="1"/>
    <col min="11783" max="11785" width="10.7109375" style="20" customWidth="1"/>
    <col min="11786" max="11786" width="5.5703125" style="20" customWidth="1"/>
    <col min="11787" max="11787" width="15.5703125" style="20" bestFit="1" customWidth="1"/>
    <col min="11788" max="11788" width="1.7109375" style="20" customWidth="1"/>
    <col min="11789" max="11791" width="9.140625" style="20"/>
    <col min="11792" max="11792" width="10.7109375" style="20" bestFit="1" customWidth="1"/>
    <col min="11793" max="12032" width="9.140625" style="20"/>
    <col min="12033" max="12034" width="1.7109375" style="20" customWidth="1"/>
    <col min="12035" max="12035" width="22.85546875" style="20" customWidth="1"/>
    <col min="12036" max="12036" width="3.7109375" style="20" customWidth="1"/>
    <col min="12037" max="12037" width="7.140625" style="20" customWidth="1"/>
    <col min="12038" max="12038" width="9.28515625" style="20" bestFit="1" customWidth="1"/>
    <col min="12039" max="12041" width="10.7109375" style="20" customWidth="1"/>
    <col min="12042" max="12042" width="5.5703125" style="20" customWidth="1"/>
    <col min="12043" max="12043" width="15.5703125" style="20" bestFit="1" customWidth="1"/>
    <col min="12044" max="12044" width="1.7109375" style="20" customWidth="1"/>
    <col min="12045" max="12047" width="9.140625" style="20"/>
    <col min="12048" max="12048" width="10.7109375" style="20" bestFit="1" customWidth="1"/>
    <col min="12049" max="12288" width="9.140625" style="20"/>
    <col min="12289" max="12290" width="1.7109375" style="20" customWidth="1"/>
    <col min="12291" max="12291" width="22.85546875" style="20" customWidth="1"/>
    <col min="12292" max="12292" width="3.7109375" style="20" customWidth="1"/>
    <col min="12293" max="12293" width="7.140625" style="20" customWidth="1"/>
    <col min="12294" max="12294" width="9.28515625" style="20" bestFit="1" customWidth="1"/>
    <col min="12295" max="12297" width="10.7109375" style="20" customWidth="1"/>
    <col min="12298" max="12298" width="5.5703125" style="20" customWidth="1"/>
    <col min="12299" max="12299" width="15.5703125" style="20" bestFit="1" customWidth="1"/>
    <col min="12300" max="12300" width="1.7109375" style="20" customWidth="1"/>
    <col min="12301" max="12303" width="9.140625" style="20"/>
    <col min="12304" max="12304" width="10.7109375" style="20" bestFit="1" customWidth="1"/>
    <col min="12305" max="12544" width="9.140625" style="20"/>
    <col min="12545" max="12546" width="1.7109375" style="20" customWidth="1"/>
    <col min="12547" max="12547" width="22.85546875" style="20" customWidth="1"/>
    <col min="12548" max="12548" width="3.7109375" style="20" customWidth="1"/>
    <col min="12549" max="12549" width="7.140625" style="20" customWidth="1"/>
    <col min="12550" max="12550" width="9.28515625" style="20" bestFit="1" customWidth="1"/>
    <col min="12551" max="12553" width="10.7109375" style="20" customWidth="1"/>
    <col min="12554" max="12554" width="5.5703125" style="20" customWidth="1"/>
    <col min="12555" max="12555" width="15.5703125" style="20" bestFit="1" customWidth="1"/>
    <col min="12556" max="12556" width="1.7109375" style="20" customWidth="1"/>
    <col min="12557" max="12559" width="9.140625" style="20"/>
    <col min="12560" max="12560" width="10.7109375" style="20" bestFit="1" customWidth="1"/>
    <col min="12561" max="12800" width="9.140625" style="20"/>
    <col min="12801" max="12802" width="1.7109375" style="20" customWidth="1"/>
    <col min="12803" max="12803" width="22.85546875" style="20" customWidth="1"/>
    <col min="12804" max="12804" width="3.7109375" style="20" customWidth="1"/>
    <col min="12805" max="12805" width="7.140625" style="20" customWidth="1"/>
    <col min="12806" max="12806" width="9.28515625" style="20" bestFit="1" customWidth="1"/>
    <col min="12807" max="12809" width="10.7109375" style="20" customWidth="1"/>
    <col min="12810" max="12810" width="5.5703125" style="20" customWidth="1"/>
    <col min="12811" max="12811" width="15.5703125" style="20" bestFit="1" customWidth="1"/>
    <col min="12812" max="12812" width="1.7109375" style="20" customWidth="1"/>
    <col min="12813" max="12815" width="9.140625" style="20"/>
    <col min="12816" max="12816" width="10.7109375" style="20" bestFit="1" customWidth="1"/>
    <col min="12817" max="13056" width="9.140625" style="20"/>
    <col min="13057" max="13058" width="1.7109375" style="20" customWidth="1"/>
    <col min="13059" max="13059" width="22.85546875" style="20" customWidth="1"/>
    <col min="13060" max="13060" width="3.7109375" style="20" customWidth="1"/>
    <col min="13061" max="13061" width="7.140625" style="20" customWidth="1"/>
    <col min="13062" max="13062" width="9.28515625" style="20" bestFit="1" customWidth="1"/>
    <col min="13063" max="13065" width="10.7109375" style="20" customWidth="1"/>
    <col min="13066" max="13066" width="5.5703125" style="20" customWidth="1"/>
    <col min="13067" max="13067" width="15.5703125" style="20" bestFit="1" customWidth="1"/>
    <col min="13068" max="13068" width="1.7109375" style="20" customWidth="1"/>
    <col min="13069" max="13071" width="9.140625" style="20"/>
    <col min="13072" max="13072" width="10.7109375" style="20" bestFit="1" customWidth="1"/>
    <col min="13073" max="13312" width="9.140625" style="20"/>
    <col min="13313" max="13314" width="1.7109375" style="20" customWidth="1"/>
    <col min="13315" max="13315" width="22.85546875" style="20" customWidth="1"/>
    <col min="13316" max="13316" width="3.7109375" style="20" customWidth="1"/>
    <col min="13317" max="13317" width="7.140625" style="20" customWidth="1"/>
    <col min="13318" max="13318" width="9.28515625" style="20" bestFit="1" customWidth="1"/>
    <col min="13319" max="13321" width="10.7109375" style="20" customWidth="1"/>
    <col min="13322" max="13322" width="5.5703125" style="20" customWidth="1"/>
    <col min="13323" max="13323" width="15.5703125" style="20" bestFit="1" customWidth="1"/>
    <col min="13324" max="13324" width="1.7109375" style="20" customWidth="1"/>
    <col min="13325" max="13327" width="9.140625" style="20"/>
    <col min="13328" max="13328" width="10.7109375" style="20" bestFit="1" customWidth="1"/>
    <col min="13329" max="13568" width="9.140625" style="20"/>
    <col min="13569" max="13570" width="1.7109375" style="20" customWidth="1"/>
    <col min="13571" max="13571" width="22.85546875" style="20" customWidth="1"/>
    <col min="13572" max="13572" width="3.7109375" style="20" customWidth="1"/>
    <col min="13573" max="13573" width="7.140625" style="20" customWidth="1"/>
    <col min="13574" max="13574" width="9.28515625" style="20" bestFit="1" customWidth="1"/>
    <col min="13575" max="13577" width="10.7109375" style="20" customWidth="1"/>
    <col min="13578" max="13578" width="5.5703125" style="20" customWidth="1"/>
    <col min="13579" max="13579" width="15.5703125" style="20" bestFit="1" customWidth="1"/>
    <col min="13580" max="13580" width="1.7109375" style="20" customWidth="1"/>
    <col min="13581" max="13583" width="9.140625" style="20"/>
    <col min="13584" max="13584" width="10.7109375" style="20" bestFit="1" customWidth="1"/>
    <col min="13585" max="13824" width="9.140625" style="20"/>
    <col min="13825" max="13826" width="1.7109375" style="20" customWidth="1"/>
    <col min="13827" max="13827" width="22.85546875" style="20" customWidth="1"/>
    <col min="13828" max="13828" width="3.7109375" style="20" customWidth="1"/>
    <col min="13829" max="13829" width="7.140625" style="20" customWidth="1"/>
    <col min="13830" max="13830" width="9.28515625" style="20" bestFit="1" customWidth="1"/>
    <col min="13831" max="13833" width="10.7109375" style="20" customWidth="1"/>
    <col min="13834" max="13834" width="5.5703125" style="20" customWidth="1"/>
    <col min="13835" max="13835" width="15.5703125" style="20" bestFit="1" customWidth="1"/>
    <col min="13836" max="13836" width="1.7109375" style="20" customWidth="1"/>
    <col min="13837" max="13839" width="9.140625" style="20"/>
    <col min="13840" max="13840" width="10.7109375" style="20" bestFit="1" customWidth="1"/>
    <col min="13841" max="14080" width="9.140625" style="20"/>
    <col min="14081" max="14082" width="1.7109375" style="20" customWidth="1"/>
    <col min="14083" max="14083" width="22.85546875" style="20" customWidth="1"/>
    <col min="14084" max="14084" width="3.7109375" style="20" customWidth="1"/>
    <col min="14085" max="14085" width="7.140625" style="20" customWidth="1"/>
    <col min="14086" max="14086" width="9.28515625" style="20" bestFit="1" customWidth="1"/>
    <col min="14087" max="14089" width="10.7109375" style="20" customWidth="1"/>
    <col min="14090" max="14090" width="5.5703125" style="20" customWidth="1"/>
    <col min="14091" max="14091" width="15.5703125" style="20" bestFit="1" customWidth="1"/>
    <col min="14092" max="14092" width="1.7109375" style="20" customWidth="1"/>
    <col min="14093" max="14095" width="9.140625" style="20"/>
    <col min="14096" max="14096" width="10.7109375" style="20" bestFit="1" customWidth="1"/>
    <col min="14097" max="14336" width="9.140625" style="20"/>
    <col min="14337" max="14338" width="1.7109375" style="20" customWidth="1"/>
    <col min="14339" max="14339" width="22.85546875" style="20" customWidth="1"/>
    <col min="14340" max="14340" width="3.7109375" style="20" customWidth="1"/>
    <col min="14341" max="14341" width="7.140625" style="20" customWidth="1"/>
    <col min="14342" max="14342" width="9.28515625" style="20" bestFit="1" customWidth="1"/>
    <col min="14343" max="14345" width="10.7109375" style="20" customWidth="1"/>
    <col min="14346" max="14346" width="5.5703125" style="20" customWidth="1"/>
    <col min="14347" max="14347" width="15.5703125" style="20" bestFit="1" customWidth="1"/>
    <col min="14348" max="14348" width="1.7109375" style="20" customWidth="1"/>
    <col min="14349" max="14351" width="9.140625" style="20"/>
    <col min="14352" max="14352" width="10.7109375" style="20" bestFit="1" customWidth="1"/>
    <col min="14353" max="14592" width="9.140625" style="20"/>
    <col min="14593" max="14594" width="1.7109375" style="20" customWidth="1"/>
    <col min="14595" max="14595" width="22.85546875" style="20" customWidth="1"/>
    <col min="14596" max="14596" width="3.7109375" style="20" customWidth="1"/>
    <col min="14597" max="14597" width="7.140625" style="20" customWidth="1"/>
    <col min="14598" max="14598" width="9.28515625" style="20" bestFit="1" customWidth="1"/>
    <col min="14599" max="14601" width="10.7109375" style="20" customWidth="1"/>
    <col min="14602" max="14602" width="5.5703125" style="20" customWidth="1"/>
    <col min="14603" max="14603" width="15.5703125" style="20" bestFit="1" customWidth="1"/>
    <col min="14604" max="14604" width="1.7109375" style="20" customWidth="1"/>
    <col min="14605" max="14607" width="9.140625" style="20"/>
    <col min="14608" max="14608" width="10.7109375" style="20" bestFit="1" customWidth="1"/>
    <col min="14609" max="14848" width="9.140625" style="20"/>
    <col min="14849" max="14850" width="1.7109375" style="20" customWidth="1"/>
    <col min="14851" max="14851" width="22.85546875" style="20" customWidth="1"/>
    <col min="14852" max="14852" width="3.7109375" style="20" customWidth="1"/>
    <col min="14853" max="14853" width="7.140625" style="20" customWidth="1"/>
    <col min="14854" max="14854" width="9.28515625" style="20" bestFit="1" customWidth="1"/>
    <col min="14855" max="14857" width="10.7109375" style="20" customWidth="1"/>
    <col min="14858" max="14858" width="5.5703125" style="20" customWidth="1"/>
    <col min="14859" max="14859" width="15.5703125" style="20" bestFit="1" customWidth="1"/>
    <col min="14860" max="14860" width="1.7109375" style="20" customWidth="1"/>
    <col min="14861" max="14863" width="9.140625" style="20"/>
    <col min="14864" max="14864" width="10.7109375" style="20" bestFit="1" customWidth="1"/>
    <col min="14865" max="15104" width="9.140625" style="20"/>
    <col min="15105" max="15106" width="1.7109375" style="20" customWidth="1"/>
    <col min="15107" max="15107" width="22.85546875" style="20" customWidth="1"/>
    <col min="15108" max="15108" width="3.7109375" style="20" customWidth="1"/>
    <col min="15109" max="15109" width="7.140625" style="20" customWidth="1"/>
    <col min="15110" max="15110" width="9.28515625" style="20" bestFit="1" customWidth="1"/>
    <col min="15111" max="15113" width="10.7109375" style="20" customWidth="1"/>
    <col min="15114" max="15114" width="5.5703125" style="20" customWidth="1"/>
    <col min="15115" max="15115" width="15.5703125" style="20" bestFit="1" customWidth="1"/>
    <col min="15116" max="15116" width="1.7109375" style="20" customWidth="1"/>
    <col min="15117" max="15119" width="9.140625" style="20"/>
    <col min="15120" max="15120" width="10.7109375" style="20" bestFit="1" customWidth="1"/>
    <col min="15121" max="15360" width="9.140625" style="20"/>
    <col min="15361" max="15362" width="1.7109375" style="20" customWidth="1"/>
    <col min="15363" max="15363" width="22.85546875" style="20" customWidth="1"/>
    <col min="15364" max="15364" width="3.7109375" style="20" customWidth="1"/>
    <col min="15365" max="15365" width="7.140625" style="20" customWidth="1"/>
    <col min="15366" max="15366" width="9.28515625" style="20" bestFit="1" customWidth="1"/>
    <col min="15367" max="15369" width="10.7109375" style="20" customWidth="1"/>
    <col min="15370" max="15370" width="5.5703125" style="20" customWidth="1"/>
    <col min="15371" max="15371" width="15.5703125" style="20" bestFit="1" customWidth="1"/>
    <col min="15372" max="15372" width="1.7109375" style="20" customWidth="1"/>
    <col min="15373" max="15375" width="9.140625" style="20"/>
    <col min="15376" max="15376" width="10.7109375" style="20" bestFit="1" customWidth="1"/>
    <col min="15377" max="15616" width="9.140625" style="20"/>
    <col min="15617" max="15618" width="1.7109375" style="20" customWidth="1"/>
    <col min="15619" max="15619" width="22.85546875" style="20" customWidth="1"/>
    <col min="15620" max="15620" width="3.7109375" style="20" customWidth="1"/>
    <col min="15621" max="15621" width="7.140625" style="20" customWidth="1"/>
    <col min="15622" max="15622" width="9.28515625" style="20" bestFit="1" customWidth="1"/>
    <col min="15623" max="15625" width="10.7109375" style="20" customWidth="1"/>
    <col min="15626" max="15626" width="5.5703125" style="20" customWidth="1"/>
    <col min="15627" max="15627" width="15.5703125" style="20" bestFit="1" customWidth="1"/>
    <col min="15628" max="15628" width="1.7109375" style="20" customWidth="1"/>
    <col min="15629" max="15631" width="9.140625" style="20"/>
    <col min="15632" max="15632" width="10.7109375" style="20" bestFit="1" customWidth="1"/>
    <col min="15633" max="15872" width="9.140625" style="20"/>
    <col min="15873" max="15874" width="1.7109375" style="20" customWidth="1"/>
    <col min="15875" max="15875" width="22.85546875" style="20" customWidth="1"/>
    <col min="15876" max="15876" width="3.7109375" style="20" customWidth="1"/>
    <col min="15877" max="15877" width="7.140625" style="20" customWidth="1"/>
    <col min="15878" max="15878" width="9.28515625" style="20" bestFit="1" customWidth="1"/>
    <col min="15879" max="15881" width="10.7109375" style="20" customWidth="1"/>
    <col min="15882" max="15882" width="5.5703125" style="20" customWidth="1"/>
    <col min="15883" max="15883" width="15.5703125" style="20" bestFit="1" customWidth="1"/>
    <col min="15884" max="15884" width="1.7109375" style="20" customWidth="1"/>
    <col min="15885" max="15887" width="9.140625" style="20"/>
    <col min="15888" max="15888" width="10.7109375" style="20" bestFit="1" customWidth="1"/>
    <col min="15889" max="16128" width="9.140625" style="20"/>
    <col min="16129" max="16130" width="1.7109375" style="20" customWidth="1"/>
    <col min="16131" max="16131" width="22.85546875" style="20" customWidth="1"/>
    <col min="16132" max="16132" width="3.7109375" style="20" customWidth="1"/>
    <col min="16133" max="16133" width="7.140625" style="20" customWidth="1"/>
    <col min="16134" max="16134" width="9.28515625" style="20" bestFit="1" customWidth="1"/>
    <col min="16135" max="16137" width="10.7109375" style="20" customWidth="1"/>
    <col min="16138" max="16138" width="5.5703125" style="20" customWidth="1"/>
    <col min="16139" max="16139" width="15.5703125" style="20" bestFit="1" customWidth="1"/>
    <col min="16140" max="16140" width="1.7109375" style="20" customWidth="1"/>
    <col min="16141" max="16143" width="9.140625" style="20"/>
    <col min="16144" max="16144" width="10.7109375" style="20" bestFit="1" customWidth="1"/>
    <col min="16145" max="16384" width="9.140625" style="20"/>
  </cols>
  <sheetData>
    <row r="1" spans="2:11" ht="23.25" customHeight="1" x14ac:dyDescent="0.25">
      <c r="C1" s="21" t="s">
        <v>57</v>
      </c>
      <c r="G1" s="22"/>
      <c r="H1" s="22"/>
      <c r="J1" s="23" t="s">
        <v>35</v>
      </c>
      <c r="K1" s="24" t="s">
        <v>36</v>
      </c>
    </row>
    <row r="2" spans="2:11" ht="15" x14ac:dyDescent="0.25">
      <c r="G2" s="22"/>
      <c r="H2" s="22"/>
      <c r="J2" s="23"/>
      <c r="K2" s="25"/>
    </row>
    <row r="3" spans="2:11" ht="15" x14ac:dyDescent="0.25">
      <c r="C3" s="26" t="s">
        <v>56</v>
      </c>
      <c r="G3" s="22"/>
      <c r="H3" s="22"/>
      <c r="J3" s="23" t="s">
        <v>37</v>
      </c>
      <c r="K3" s="27" t="s">
        <v>58</v>
      </c>
    </row>
    <row r="4" spans="2:11" x14ac:dyDescent="0.2">
      <c r="C4" s="28" t="s">
        <v>38</v>
      </c>
    </row>
    <row r="5" spans="2:11" ht="15" x14ac:dyDescent="0.25">
      <c r="C5" s="29" t="s">
        <v>39</v>
      </c>
      <c r="J5" s="23" t="s">
        <v>40</v>
      </c>
      <c r="K5" s="30">
        <v>44383</v>
      </c>
    </row>
    <row r="6" spans="2:11" x14ac:dyDescent="0.2">
      <c r="B6" s="31"/>
      <c r="C6" s="32" t="s">
        <v>41</v>
      </c>
      <c r="D6" s="32"/>
      <c r="E6" s="32"/>
      <c r="F6" s="32"/>
      <c r="G6" s="32"/>
    </row>
    <row r="7" spans="2:11" ht="15" x14ac:dyDescent="0.25">
      <c r="B7" s="31"/>
      <c r="C7" s="32" t="s">
        <v>42</v>
      </c>
      <c r="D7" s="32"/>
      <c r="E7" s="32"/>
      <c r="F7" s="32"/>
      <c r="G7" s="32"/>
      <c r="J7" s="23" t="s">
        <v>43</v>
      </c>
      <c r="K7" s="30">
        <f>K5+2</f>
        <v>44385</v>
      </c>
    </row>
    <row r="8" spans="2:11" x14ac:dyDescent="0.2">
      <c r="B8" s="31"/>
      <c r="C8" s="33" t="s">
        <v>44</v>
      </c>
      <c r="D8" s="32"/>
      <c r="E8" s="32"/>
      <c r="F8" s="32"/>
      <c r="G8" s="32"/>
    </row>
    <row r="9" spans="2:11" ht="15" x14ac:dyDescent="0.25">
      <c r="B9" s="31"/>
      <c r="C9" s="33" t="s">
        <v>45</v>
      </c>
      <c r="D9" s="32"/>
      <c r="E9" s="32"/>
      <c r="F9" s="32"/>
      <c r="G9" s="32"/>
      <c r="J9" s="23" t="s">
        <v>46</v>
      </c>
      <c r="K9" s="34" t="e">
        <f>#REF!+#REF!</f>
        <v>#REF!</v>
      </c>
    </row>
    <row r="10" spans="2:11" ht="15" x14ac:dyDescent="0.25">
      <c r="B10" s="31"/>
      <c r="J10" s="23"/>
      <c r="K10" s="35"/>
    </row>
    <row r="11" spans="2:11" ht="15" x14ac:dyDescent="0.25">
      <c r="B11" s="31"/>
      <c r="C11" s="29" t="s">
        <v>47</v>
      </c>
    </row>
    <row r="12" spans="2:11" x14ac:dyDescent="0.2">
      <c r="B12" s="31"/>
      <c r="C12" s="36" t="s">
        <v>48</v>
      </c>
      <c r="D12" s="36"/>
      <c r="E12" s="36"/>
      <c r="F12" s="36"/>
      <c r="G12" s="36"/>
      <c r="H12" s="36"/>
    </row>
    <row r="13" spans="2:11" x14ac:dyDescent="0.2">
      <c r="B13" s="31"/>
      <c r="C13" s="36" t="s">
        <v>49</v>
      </c>
      <c r="D13" s="36"/>
      <c r="E13" s="36"/>
      <c r="F13" s="36"/>
      <c r="G13" s="36"/>
      <c r="H13" s="36"/>
      <c r="J13" s="37"/>
    </row>
    <row r="14" spans="2:11" ht="15" x14ac:dyDescent="0.25">
      <c r="B14" s="31"/>
      <c r="C14" s="36"/>
      <c r="D14" s="36"/>
      <c r="E14" s="36"/>
      <c r="F14" s="36"/>
      <c r="G14" s="36"/>
      <c r="H14" s="36"/>
      <c r="J14" s="23"/>
      <c r="K14" s="35"/>
    </row>
    <row r="15" spans="2:11" ht="15" x14ac:dyDescent="0.25">
      <c r="B15" s="31"/>
      <c r="C15" s="38"/>
      <c r="D15" s="38"/>
      <c r="E15" s="38"/>
      <c r="F15" s="38"/>
      <c r="G15" s="38"/>
      <c r="H15" s="38"/>
      <c r="J15" s="23"/>
      <c r="K15" s="35"/>
    </row>
    <row r="16" spans="2:11" ht="15" x14ac:dyDescent="0.25">
      <c r="B16" s="31"/>
      <c r="C16" s="29" t="s">
        <v>50</v>
      </c>
      <c r="F16" s="39"/>
      <c r="G16" s="39" t="s">
        <v>2</v>
      </c>
      <c r="H16" s="39" t="s">
        <v>0</v>
      </c>
      <c r="I16" s="39" t="s">
        <v>3</v>
      </c>
    </row>
    <row r="17" spans="2:10" x14ac:dyDescent="0.2">
      <c r="B17" s="31"/>
      <c r="C17" s="36" t="s">
        <v>59</v>
      </c>
      <c r="D17" s="36"/>
      <c r="E17" s="36"/>
      <c r="F17" s="40"/>
      <c r="G17" s="41">
        <f>278369.02-115305</f>
        <v>163064.01999999999</v>
      </c>
      <c r="H17" s="41">
        <v>36.880000000000003</v>
      </c>
      <c r="I17" s="41">
        <f>H17+G17</f>
        <v>163100.9</v>
      </c>
      <c r="J17" s="42"/>
    </row>
    <row r="18" spans="2:10" x14ac:dyDescent="0.2">
      <c r="B18" s="31"/>
      <c r="C18" s="43" t="s">
        <v>60</v>
      </c>
      <c r="D18" s="43"/>
      <c r="E18" s="43"/>
      <c r="F18" s="44"/>
      <c r="G18" s="41">
        <f>92789.53-38435</f>
        <v>54354.53</v>
      </c>
      <c r="H18" s="41">
        <v>12.28</v>
      </c>
      <c r="I18" s="41">
        <f>H18+G18</f>
        <v>54366.81</v>
      </c>
      <c r="J18" s="42"/>
    </row>
    <row r="19" spans="2:10" x14ac:dyDescent="0.2">
      <c r="B19" s="31"/>
      <c r="C19" s="43" t="s">
        <v>61</v>
      </c>
      <c r="D19" s="43"/>
      <c r="E19" s="43"/>
      <c r="F19" s="44"/>
      <c r="G19" s="41">
        <f>3991.73-1265.85</f>
        <v>2725.88</v>
      </c>
      <c r="H19" s="41">
        <v>1.03</v>
      </c>
      <c r="I19" s="41">
        <f>H19+G19</f>
        <v>2726.91</v>
      </c>
      <c r="J19" s="42"/>
    </row>
    <row r="20" spans="2:10" ht="13.5" thickBot="1" x14ac:dyDescent="0.25">
      <c r="B20" s="31"/>
      <c r="C20" s="45" t="s">
        <v>64</v>
      </c>
      <c r="D20" s="45"/>
      <c r="E20" s="45"/>
      <c r="F20" s="46"/>
      <c r="G20" s="47">
        <f>SUM(G17:G19)</f>
        <v>220144.43</v>
      </c>
      <c r="H20" s="47">
        <f>SUM(H17:H19)</f>
        <v>50.19</v>
      </c>
      <c r="I20" s="47">
        <f>SUM(I17:I19)</f>
        <v>220194.62</v>
      </c>
      <c r="J20" s="42"/>
    </row>
    <row r="21" spans="2:10" ht="13.5" thickTop="1" x14ac:dyDescent="0.2">
      <c r="B21" s="31"/>
      <c r="C21" s="36" t="s">
        <v>59</v>
      </c>
      <c r="D21" s="36"/>
      <c r="E21" s="36"/>
      <c r="F21" s="40"/>
      <c r="G21" s="41">
        <v>0</v>
      </c>
      <c r="H21" s="41">
        <v>0</v>
      </c>
      <c r="I21" s="41">
        <f>H21+G21</f>
        <v>0</v>
      </c>
      <c r="J21" s="42"/>
    </row>
    <row r="22" spans="2:10" x14ac:dyDescent="0.2">
      <c r="B22" s="31"/>
      <c r="C22" s="43" t="s">
        <v>60</v>
      </c>
      <c r="D22" s="43"/>
      <c r="E22" s="43"/>
      <c r="F22" s="44"/>
      <c r="G22" s="41">
        <v>0</v>
      </c>
      <c r="H22" s="41">
        <v>0</v>
      </c>
      <c r="I22" s="41">
        <f>H22+G22</f>
        <v>0</v>
      </c>
      <c r="J22" s="42"/>
    </row>
    <row r="23" spans="2:10" ht="13.5" thickBot="1" x14ac:dyDescent="0.25">
      <c r="B23" s="31"/>
      <c r="C23" s="45" t="s">
        <v>66</v>
      </c>
      <c r="D23" s="45"/>
      <c r="E23" s="45"/>
      <c r="F23" s="46"/>
      <c r="G23" s="47">
        <f>SUM(G21:G22)</f>
        <v>0</v>
      </c>
      <c r="H23" s="47">
        <f>SUM(H21:H22)</f>
        <v>0</v>
      </c>
      <c r="I23" s="47">
        <f>SUM(I21:I22)</f>
        <v>0</v>
      </c>
      <c r="J23" s="42"/>
    </row>
    <row r="24" spans="2:10" ht="13.5" thickTop="1" x14ac:dyDescent="0.2">
      <c r="B24" s="31"/>
      <c r="C24" s="36" t="s">
        <v>51</v>
      </c>
      <c r="D24" s="36"/>
      <c r="E24" s="36"/>
      <c r="F24" s="40"/>
      <c r="G24" s="41">
        <v>188.65</v>
      </c>
      <c r="H24" s="41">
        <v>33.96</v>
      </c>
      <c r="I24" s="41">
        <f>H24+G24</f>
        <v>222.61</v>
      </c>
      <c r="J24" s="42"/>
    </row>
    <row r="25" spans="2:10" x14ac:dyDescent="0.2">
      <c r="B25" s="31"/>
      <c r="C25" s="43" t="s">
        <v>52</v>
      </c>
      <c r="D25" s="43"/>
      <c r="E25" s="43"/>
      <c r="F25" s="44"/>
      <c r="G25" s="41">
        <v>62.88</v>
      </c>
      <c r="H25" s="41">
        <v>11.32</v>
      </c>
      <c r="I25" s="41">
        <f>H25+G25</f>
        <v>74.2</v>
      </c>
      <c r="J25" s="42"/>
    </row>
    <row r="26" spans="2:10" ht="13.5" thickBot="1" x14ac:dyDescent="0.25">
      <c r="B26" s="31"/>
      <c r="C26" s="45" t="s">
        <v>65</v>
      </c>
      <c r="D26" s="45"/>
      <c r="E26" s="45"/>
      <c r="F26" s="46"/>
      <c r="G26" s="47">
        <f>SUM(G24:G25)</f>
        <v>251.53</v>
      </c>
      <c r="H26" s="47">
        <f>SUM(H24:H25)</f>
        <v>45.28</v>
      </c>
      <c r="I26" s="47">
        <f>SUM(I24:I25)</f>
        <v>296.81</v>
      </c>
      <c r="J26" s="42"/>
    </row>
    <row r="27" spans="2:10" ht="14.25" thickTop="1" thickBot="1" x14ac:dyDescent="0.25">
      <c r="B27" s="31"/>
      <c r="C27" s="45" t="s">
        <v>95</v>
      </c>
      <c r="D27" s="45"/>
      <c r="E27" s="45"/>
      <c r="F27" s="46"/>
      <c r="G27" s="47">
        <f>SUM(G20,G23,G26)</f>
        <v>220395.96</v>
      </c>
      <c r="H27" s="47">
        <f t="shared" ref="H27:I27" si="0">SUM(H20,H23,H26)</f>
        <v>95.47</v>
      </c>
      <c r="I27" s="47">
        <f t="shared" si="0"/>
        <v>220491.43</v>
      </c>
      <c r="J27" s="42"/>
    </row>
    <row r="28" spans="2:10" ht="8.25" customHeight="1" thickTop="1" x14ac:dyDescent="0.2">
      <c r="B28" s="31"/>
      <c r="C28" s="73"/>
      <c r="D28" s="73"/>
      <c r="E28" s="73"/>
      <c r="F28" s="74"/>
      <c r="G28" s="75"/>
      <c r="H28" s="75"/>
      <c r="I28" s="75"/>
      <c r="J28" s="42"/>
    </row>
    <row r="29" spans="2:10" x14ac:dyDescent="0.2">
      <c r="B29" s="31"/>
      <c r="C29" s="36" t="s">
        <v>67</v>
      </c>
      <c r="D29" s="36"/>
      <c r="E29" s="36"/>
      <c r="F29" s="40"/>
      <c r="G29" s="41">
        <v>11480.07</v>
      </c>
      <c r="H29" s="41">
        <v>0</v>
      </c>
      <c r="I29" s="41">
        <f>H29+G29</f>
        <v>11480.07</v>
      </c>
      <c r="J29" s="42"/>
    </row>
    <row r="30" spans="2:10" x14ac:dyDescent="0.2">
      <c r="B30" s="31"/>
      <c r="C30" s="43" t="s">
        <v>68</v>
      </c>
      <c r="D30" s="43"/>
      <c r="E30" s="43"/>
      <c r="F30" s="44"/>
      <c r="G30" s="41">
        <v>3826.69</v>
      </c>
      <c r="H30" s="41">
        <v>0</v>
      </c>
      <c r="I30" s="41">
        <f>H30+G30</f>
        <v>3826.69</v>
      </c>
      <c r="J30" s="42"/>
    </row>
    <row r="31" spans="2:10" x14ac:dyDescent="0.2">
      <c r="B31" s="31"/>
      <c r="C31" s="43" t="s">
        <v>70</v>
      </c>
      <c r="D31" s="43"/>
      <c r="E31" s="43"/>
      <c r="F31" s="44"/>
      <c r="G31" s="41">
        <v>490.75</v>
      </c>
      <c r="H31" s="41">
        <v>0</v>
      </c>
      <c r="I31" s="41">
        <f>H31+G31</f>
        <v>490.75</v>
      </c>
      <c r="J31" s="42"/>
    </row>
    <row r="32" spans="2:10" ht="13.5" thickBot="1" x14ac:dyDescent="0.25">
      <c r="B32" s="31"/>
      <c r="C32" s="45" t="s">
        <v>69</v>
      </c>
      <c r="D32" s="45"/>
      <c r="E32" s="45"/>
      <c r="F32" s="46"/>
      <c r="G32" s="47">
        <f>SUM(G29:G31)</f>
        <v>15797.51</v>
      </c>
      <c r="H32" s="47">
        <f>SUM(H29:H31)</f>
        <v>0</v>
      </c>
      <c r="I32" s="47">
        <f>SUM(I29:I31)</f>
        <v>15797.51</v>
      </c>
      <c r="J32" s="42"/>
    </row>
    <row r="33" spans="2:17" ht="16.5" thickTop="1" thickBot="1" x14ac:dyDescent="0.3">
      <c r="B33" s="31"/>
      <c r="C33" s="45" t="s">
        <v>71</v>
      </c>
      <c r="D33" s="45"/>
      <c r="E33" s="45"/>
      <c r="F33" s="46"/>
      <c r="G33" s="47">
        <f>G27+G32</f>
        <v>236193.47</v>
      </c>
      <c r="H33" s="47">
        <f t="shared" ref="H33:I33" si="1">H27+H32</f>
        <v>95.47</v>
      </c>
      <c r="I33" s="47">
        <f t="shared" si="1"/>
        <v>236288.94</v>
      </c>
      <c r="O33"/>
      <c r="P33"/>
    </row>
    <row r="34" spans="2:17" ht="13.5" thickTop="1" x14ac:dyDescent="0.2">
      <c r="B34" s="31"/>
      <c r="H34" s="48"/>
    </row>
    <row r="35" spans="2:17" x14ac:dyDescent="0.2">
      <c r="B35" s="31"/>
    </row>
    <row r="36" spans="2:17" ht="15" x14ac:dyDescent="0.25">
      <c r="C36" s="23" t="s">
        <v>53</v>
      </c>
      <c r="D36" s="31"/>
      <c r="E36" s="32"/>
      <c r="F36" s="32"/>
      <c r="G36" s="32"/>
      <c r="H36" s="32"/>
      <c r="I36" s="32"/>
    </row>
    <row r="37" spans="2:17" ht="14.25" x14ac:dyDescent="0.2">
      <c r="C37" s="49"/>
      <c r="D37" s="31"/>
      <c r="E37" s="38" t="s">
        <v>62</v>
      </c>
    </row>
    <row r="38" spans="2:17" ht="14.25" x14ac:dyDescent="0.2">
      <c r="C38" s="49"/>
      <c r="D38" s="31"/>
      <c r="E38" s="38" t="s">
        <v>54</v>
      </c>
    </row>
    <row r="39" spans="2:17" ht="14.25" x14ac:dyDescent="0.2">
      <c r="C39" s="49"/>
      <c r="D39" s="31"/>
      <c r="E39" s="38" t="s">
        <v>63</v>
      </c>
    </row>
    <row r="40" spans="2:17" x14ac:dyDescent="0.2">
      <c r="B40" s="31"/>
    </row>
    <row r="41" spans="2:17" x14ac:dyDescent="0.2">
      <c r="B41" s="31"/>
    </row>
    <row r="42" spans="2:17" x14ac:dyDescent="0.2">
      <c r="B42" s="31"/>
      <c r="L42" s="50"/>
    </row>
    <row r="43" spans="2:17" ht="30" x14ac:dyDescent="0.25">
      <c r="B43" s="31"/>
      <c r="C43" s="51" t="s">
        <v>72</v>
      </c>
      <c r="D43" s="52" t="s">
        <v>73</v>
      </c>
      <c r="E43" s="51" t="s">
        <v>74</v>
      </c>
      <c r="F43" s="51" t="s">
        <v>84</v>
      </c>
      <c r="G43" s="51" t="s">
        <v>75</v>
      </c>
      <c r="H43" s="51" t="s">
        <v>76</v>
      </c>
      <c r="I43" s="52" t="s">
        <v>83</v>
      </c>
      <c r="J43" s="52" t="s">
        <v>55</v>
      </c>
      <c r="K43" s="52" t="s">
        <v>77</v>
      </c>
      <c r="L43" s="53" t="s">
        <v>82</v>
      </c>
      <c r="Q43"/>
    </row>
    <row r="44" spans="2:17" ht="15" x14ac:dyDescent="0.25">
      <c r="B44" s="31"/>
      <c r="C44" s="67"/>
      <c r="D44" s="68"/>
      <c r="E44" s="68"/>
      <c r="F44" s="68"/>
      <c r="G44" s="68"/>
      <c r="H44" s="68"/>
      <c r="I44" s="68"/>
      <c r="J44" s="68"/>
      <c r="K44" s="68"/>
      <c r="L44" s="69"/>
      <c r="Q44"/>
    </row>
    <row r="45" spans="2:17" ht="15" x14ac:dyDescent="0.25">
      <c r="B45" s="31"/>
      <c r="C45" s="54">
        <v>1</v>
      </c>
      <c r="D45" s="93" t="s">
        <v>80</v>
      </c>
      <c r="E45" s="56">
        <v>1010</v>
      </c>
      <c r="F45" s="56"/>
      <c r="G45" s="56">
        <v>253</v>
      </c>
      <c r="H45" s="56">
        <v>3010</v>
      </c>
      <c r="I45" s="56"/>
      <c r="J45" s="56">
        <v>2230</v>
      </c>
      <c r="K45" s="56">
        <v>8007</v>
      </c>
      <c r="L45" s="77">
        <v>163064.01999999999</v>
      </c>
      <c r="M45" t="s">
        <v>85</v>
      </c>
      <c r="N45"/>
      <c r="O45"/>
      <c r="P45"/>
      <c r="Q45"/>
    </row>
    <row r="46" spans="2:17" s="84" customFormat="1" ht="15" x14ac:dyDescent="0.25">
      <c r="B46" s="85"/>
      <c r="C46" s="55">
        <v>2</v>
      </c>
      <c r="D46" s="94"/>
      <c r="E46" s="89">
        <v>1010</v>
      </c>
      <c r="F46" s="89"/>
      <c r="G46" s="71">
        <v>253</v>
      </c>
      <c r="H46" s="86">
        <v>3010</v>
      </c>
      <c r="I46" s="89"/>
      <c r="J46" s="89">
        <v>2230</v>
      </c>
      <c r="K46" s="89">
        <v>8007</v>
      </c>
      <c r="L46" s="90">
        <v>36.880000000000003</v>
      </c>
      <c r="M46" s="87" t="s">
        <v>86</v>
      </c>
      <c r="N46" s="87"/>
      <c r="O46" s="87"/>
      <c r="P46" s="87"/>
      <c r="Q46" s="87"/>
    </row>
    <row r="47" spans="2:17" ht="15" x14ac:dyDescent="0.25">
      <c r="B47" s="31"/>
      <c r="C47" s="56">
        <v>3</v>
      </c>
      <c r="D47" s="94"/>
      <c r="E47" s="56">
        <v>1010</v>
      </c>
      <c r="F47" s="56"/>
      <c r="G47" s="56">
        <v>253</v>
      </c>
      <c r="H47" s="56">
        <v>3010</v>
      </c>
      <c r="I47" s="56"/>
      <c r="J47" s="56">
        <v>2230</v>
      </c>
      <c r="K47" s="56">
        <v>8007</v>
      </c>
      <c r="L47" s="77">
        <v>54354.53</v>
      </c>
      <c r="M47" t="s">
        <v>87</v>
      </c>
      <c r="N47"/>
      <c r="O47"/>
      <c r="P47"/>
      <c r="Q47"/>
    </row>
    <row r="48" spans="2:17" s="84" customFormat="1" ht="15" x14ac:dyDescent="0.25">
      <c r="B48" s="85"/>
      <c r="C48" s="60">
        <v>4</v>
      </c>
      <c r="D48" s="94"/>
      <c r="E48" s="60">
        <v>1010</v>
      </c>
      <c r="F48" s="60"/>
      <c r="G48" s="60">
        <v>253</v>
      </c>
      <c r="H48" s="60">
        <v>3010</v>
      </c>
      <c r="I48" s="60"/>
      <c r="J48" s="60">
        <v>2230</v>
      </c>
      <c r="K48" s="60">
        <v>8007</v>
      </c>
      <c r="L48" s="76">
        <v>12.28</v>
      </c>
      <c r="M48" s="87" t="s">
        <v>88</v>
      </c>
      <c r="N48" s="87"/>
      <c r="O48" s="87"/>
      <c r="P48" s="87"/>
      <c r="Q48" s="87"/>
    </row>
    <row r="49" spans="2:17" ht="15" x14ac:dyDescent="0.25">
      <c r="B49" s="31"/>
      <c r="C49" s="56">
        <f>C48+1</f>
        <v>5</v>
      </c>
      <c r="D49" s="93" t="s">
        <v>81</v>
      </c>
      <c r="E49" s="56">
        <v>7060</v>
      </c>
      <c r="F49" s="56">
        <v>7064</v>
      </c>
      <c r="G49" s="56">
        <v>253</v>
      </c>
      <c r="H49" s="56">
        <v>3010</v>
      </c>
      <c r="I49" s="56">
        <v>9630</v>
      </c>
      <c r="J49" s="56"/>
      <c r="K49" s="56"/>
      <c r="L49" s="77">
        <v>2725.88</v>
      </c>
      <c r="M49" t="s">
        <v>89</v>
      </c>
      <c r="Q49"/>
    </row>
    <row r="50" spans="2:17" s="84" customFormat="1" ht="15" x14ac:dyDescent="0.25">
      <c r="B50" s="85"/>
      <c r="C50" s="55">
        <v>6</v>
      </c>
      <c r="D50" s="95"/>
      <c r="E50" s="55">
        <v>7060</v>
      </c>
      <c r="F50" s="55">
        <v>7064</v>
      </c>
      <c r="G50" s="55">
        <v>253</v>
      </c>
      <c r="H50" s="55">
        <v>3010</v>
      </c>
      <c r="I50" s="55">
        <v>9630</v>
      </c>
      <c r="J50" s="55"/>
      <c r="K50" s="55"/>
      <c r="L50" s="78">
        <v>1.03</v>
      </c>
      <c r="M50" s="87" t="s">
        <v>90</v>
      </c>
      <c r="Q50" s="87"/>
    </row>
    <row r="51" spans="2:17" ht="15" x14ac:dyDescent="0.25">
      <c r="B51" s="31"/>
      <c r="C51" s="58">
        <v>7</v>
      </c>
      <c r="D51" s="93" t="s">
        <v>80</v>
      </c>
      <c r="E51" s="59">
        <v>1010</v>
      </c>
      <c r="F51" s="59"/>
      <c r="G51" s="59">
        <v>253</v>
      </c>
      <c r="H51" s="59">
        <v>3010</v>
      </c>
      <c r="I51" s="59"/>
      <c r="J51" s="59">
        <v>2230</v>
      </c>
      <c r="K51" s="59">
        <v>8007</v>
      </c>
      <c r="L51" s="79">
        <v>188.65</v>
      </c>
      <c r="M51" t="s">
        <v>92</v>
      </c>
      <c r="Q51"/>
    </row>
    <row r="52" spans="2:17" s="84" customFormat="1" ht="15" x14ac:dyDescent="0.25">
      <c r="B52" s="85"/>
      <c r="C52" s="60">
        <v>8</v>
      </c>
      <c r="D52" s="94"/>
      <c r="E52" s="55">
        <v>1010</v>
      </c>
      <c r="F52" s="55"/>
      <c r="G52" s="55">
        <v>253</v>
      </c>
      <c r="H52" s="55">
        <v>3010</v>
      </c>
      <c r="I52" s="55"/>
      <c r="J52" s="55">
        <v>2230</v>
      </c>
      <c r="K52" s="55">
        <v>8007</v>
      </c>
      <c r="L52" s="78">
        <v>33.96</v>
      </c>
      <c r="M52" s="87" t="s">
        <v>91</v>
      </c>
      <c r="Q52" s="87"/>
    </row>
    <row r="53" spans="2:17" ht="15" x14ac:dyDescent="0.25">
      <c r="B53" s="31"/>
      <c r="C53" s="54">
        <v>9</v>
      </c>
      <c r="D53" s="94"/>
      <c r="E53" s="56">
        <v>1010</v>
      </c>
      <c r="F53" s="56"/>
      <c r="G53" s="56">
        <v>253</v>
      </c>
      <c r="H53" s="56">
        <v>3010</v>
      </c>
      <c r="I53" s="56"/>
      <c r="J53" s="56">
        <v>2230</v>
      </c>
      <c r="K53" s="56">
        <v>8007</v>
      </c>
      <c r="L53" s="77">
        <v>62.88</v>
      </c>
      <c r="M53" t="s">
        <v>93</v>
      </c>
      <c r="Q53"/>
    </row>
    <row r="54" spans="2:17" s="84" customFormat="1" ht="15.75" thickBot="1" x14ac:dyDescent="0.3">
      <c r="B54" s="85"/>
      <c r="C54" s="57">
        <v>10</v>
      </c>
      <c r="D54" s="96"/>
      <c r="E54" s="57">
        <v>1010</v>
      </c>
      <c r="F54" s="57"/>
      <c r="G54" s="57">
        <v>253</v>
      </c>
      <c r="H54" s="57">
        <v>3010</v>
      </c>
      <c r="I54" s="57"/>
      <c r="J54" s="57">
        <v>2230</v>
      </c>
      <c r="K54" s="57">
        <v>8007</v>
      </c>
      <c r="L54" s="80">
        <v>11.32</v>
      </c>
      <c r="M54" s="87" t="s">
        <v>94</v>
      </c>
      <c r="Q54" s="87"/>
    </row>
    <row r="55" spans="2:17" ht="15" x14ac:dyDescent="0.25">
      <c r="B55" s="31"/>
      <c r="C55" s="54">
        <f>C54+1</f>
        <v>11</v>
      </c>
      <c r="D55" s="97" t="s">
        <v>80</v>
      </c>
      <c r="E55" s="58">
        <v>1010</v>
      </c>
      <c r="F55" s="58"/>
      <c r="G55" s="58">
        <v>253</v>
      </c>
      <c r="H55" s="58">
        <v>3010</v>
      </c>
      <c r="I55" s="58"/>
      <c r="J55" s="58">
        <v>2230</v>
      </c>
      <c r="K55" s="58">
        <v>8007</v>
      </c>
      <c r="L55" s="81">
        <v>11480.07</v>
      </c>
      <c r="M55" t="s">
        <v>96</v>
      </c>
      <c r="N55"/>
      <c r="O55"/>
      <c r="P55"/>
      <c r="Q55"/>
    </row>
    <row r="56" spans="2:17" s="84" customFormat="1" ht="15" x14ac:dyDescent="0.25">
      <c r="B56" s="85"/>
      <c r="C56" s="60">
        <f>C55+1</f>
        <v>12</v>
      </c>
      <c r="D56" s="94"/>
      <c r="E56" s="71">
        <v>1010</v>
      </c>
      <c r="F56" s="71"/>
      <c r="G56" s="71">
        <v>253</v>
      </c>
      <c r="H56" s="88">
        <v>3010</v>
      </c>
      <c r="I56" s="89"/>
      <c r="J56" s="89">
        <v>2230</v>
      </c>
      <c r="K56" s="89">
        <v>8007</v>
      </c>
      <c r="L56" s="90">
        <v>3826.69</v>
      </c>
      <c r="M56" s="87" t="s">
        <v>97</v>
      </c>
      <c r="N56" s="87"/>
      <c r="O56" s="87"/>
      <c r="P56" s="87"/>
      <c r="Q56" s="87"/>
    </row>
    <row r="57" spans="2:17" ht="15" x14ac:dyDescent="0.25">
      <c r="B57" s="31"/>
      <c r="C57" s="56">
        <v>13</v>
      </c>
      <c r="D57" s="70" t="s">
        <v>81</v>
      </c>
      <c r="E57" s="56">
        <v>7060</v>
      </c>
      <c r="F57" s="56">
        <v>7064</v>
      </c>
      <c r="G57" s="56">
        <v>253</v>
      </c>
      <c r="H57" s="56">
        <v>3010</v>
      </c>
      <c r="I57" s="56">
        <v>9630</v>
      </c>
      <c r="J57" s="56"/>
      <c r="K57" s="56"/>
      <c r="L57" s="77">
        <v>490.75</v>
      </c>
      <c r="M57" t="s">
        <v>98</v>
      </c>
      <c r="Q57"/>
    </row>
    <row r="58" spans="2:17" s="84" customFormat="1" ht="15" x14ac:dyDescent="0.25">
      <c r="B58" s="85"/>
      <c r="C58" s="55"/>
      <c r="D58" s="88"/>
      <c r="E58" s="55"/>
      <c r="F58" s="55"/>
      <c r="G58" s="55"/>
      <c r="H58" s="55"/>
      <c r="I58" s="55"/>
      <c r="J58" s="55"/>
      <c r="K58" s="55"/>
      <c r="L58" s="78"/>
      <c r="M58" s="87"/>
      <c r="Q58" s="87"/>
    </row>
    <row r="59" spans="2:17" ht="15" x14ac:dyDescent="0.25">
      <c r="B59" s="31"/>
      <c r="G59" s="61"/>
      <c r="L59" s="82"/>
      <c r="Q59"/>
    </row>
    <row r="60" spans="2:17" ht="15" x14ac:dyDescent="0.25">
      <c r="B60" s="31"/>
      <c r="D60" s="62" t="s">
        <v>78</v>
      </c>
      <c r="K60" s="72" t="s">
        <v>79</v>
      </c>
      <c r="L60" s="83">
        <f>SUM(L44:L58)</f>
        <v>236288.94</v>
      </c>
      <c r="Q60"/>
    </row>
    <row r="61" spans="2:17" ht="15" customHeight="1" x14ac:dyDescent="0.25">
      <c r="B61" s="31"/>
      <c r="D61" s="91" t="s">
        <v>99</v>
      </c>
      <c r="E61" s="92"/>
      <c r="F61" s="92"/>
      <c r="G61" s="92"/>
      <c r="H61" s="92"/>
      <c r="I61" s="92"/>
      <c r="J61" s="63"/>
      <c r="K61" s="63"/>
      <c r="L61" s="63"/>
      <c r="M61" s="64"/>
      <c r="O61" s="64"/>
      <c r="P61" s="65"/>
      <c r="Q61"/>
    </row>
    <row r="62" spans="2:17" ht="15" x14ac:dyDescent="0.25">
      <c r="B62" s="31"/>
      <c r="D62" s="92"/>
      <c r="E62" s="92"/>
      <c r="F62" s="92"/>
      <c r="G62" s="92"/>
      <c r="H62" s="92"/>
      <c r="I62" s="92"/>
      <c r="J62" s="63"/>
      <c r="K62" s="63"/>
      <c r="L62" s="63"/>
      <c r="M62" s="64"/>
      <c r="O62" s="64"/>
      <c r="P62" s="66"/>
      <c r="Q62"/>
    </row>
    <row r="63" spans="2:17" x14ac:dyDescent="0.2">
      <c r="B63" s="31"/>
      <c r="D63" s="92"/>
      <c r="E63" s="92"/>
      <c r="F63" s="92"/>
      <c r="G63" s="92"/>
      <c r="H63" s="92"/>
      <c r="I63" s="92"/>
      <c r="J63" s="63"/>
      <c r="K63" s="63"/>
      <c r="L63" s="63"/>
      <c r="M63" s="64"/>
      <c r="O63" s="64"/>
    </row>
    <row r="64" spans="2:17" x14ac:dyDescent="0.2">
      <c r="B64" s="31"/>
      <c r="D64" s="92"/>
      <c r="E64" s="92"/>
      <c r="F64" s="92"/>
      <c r="G64" s="92"/>
      <c r="H64" s="92"/>
      <c r="I64" s="92"/>
      <c r="J64" s="63"/>
      <c r="K64" s="63"/>
      <c r="L64" s="63"/>
      <c r="M64" s="64"/>
      <c r="O64" s="64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  <row r="71" spans="2:2" x14ac:dyDescent="0.2">
      <c r="B71" s="31"/>
    </row>
    <row r="72" spans="2:2" x14ac:dyDescent="0.2">
      <c r="B72" s="31"/>
    </row>
    <row r="73" spans="2:2" x14ac:dyDescent="0.2">
      <c r="B73" s="31"/>
    </row>
    <row r="74" spans="2:2" x14ac:dyDescent="0.2">
      <c r="B74" s="31"/>
    </row>
    <row r="75" spans="2:2" x14ac:dyDescent="0.2">
      <c r="B75" s="31"/>
    </row>
    <row r="76" spans="2:2" x14ac:dyDescent="0.2">
      <c r="B76" s="31"/>
    </row>
    <row r="77" spans="2:2" x14ac:dyDescent="0.2">
      <c r="B77" s="31"/>
    </row>
    <row r="78" spans="2:2" x14ac:dyDescent="0.2">
      <c r="B78" s="31"/>
    </row>
    <row r="79" spans="2:2" x14ac:dyDescent="0.2">
      <c r="B79" s="31"/>
    </row>
    <row r="80" spans="2:2" x14ac:dyDescent="0.2">
      <c r="B80" s="31"/>
    </row>
    <row r="81" spans="2:2" x14ac:dyDescent="0.2">
      <c r="B81" s="31"/>
    </row>
    <row r="82" spans="2:2" x14ac:dyDescent="0.2">
      <c r="B82" s="31"/>
    </row>
    <row r="83" spans="2:2" x14ac:dyDescent="0.2">
      <c r="B83" s="31"/>
    </row>
    <row r="84" spans="2:2" x14ac:dyDescent="0.2">
      <c r="B84" s="31"/>
    </row>
    <row r="85" spans="2:2" x14ac:dyDescent="0.2">
      <c r="B85" s="31"/>
    </row>
    <row r="86" spans="2:2" x14ac:dyDescent="0.2">
      <c r="B86" s="31"/>
    </row>
    <row r="87" spans="2:2" x14ac:dyDescent="0.2">
      <c r="B87" s="31"/>
    </row>
    <row r="88" spans="2:2" x14ac:dyDescent="0.2">
      <c r="B88" s="31"/>
    </row>
    <row r="89" spans="2:2" x14ac:dyDescent="0.2">
      <c r="B89" s="31"/>
    </row>
    <row r="90" spans="2:2" x14ac:dyDescent="0.2">
      <c r="B90" s="31"/>
    </row>
    <row r="91" spans="2:2" x14ac:dyDescent="0.2">
      <c r="B91" s="31"/>
    </row>
    <row r="92" spans="2:2" x14ac:dyDescent="0.2">
      <c r="B92" s="31"/>
    </row>
    <row r="93" spans="2:2" x14ac:dyDescent="0.2">
      <c r="B93" s="31"/>
    </row>
    <row r="94" spans="2:2" x14ac:dyDescent="0.2">
      <c r="B94" s="31"/>
    </row>
    <row r="95" spans="2:2" x14ac:dyDescent="0.2">
      <c r="B95" s="31"/>
    </row>
    <row r="96" spans="2:2" x14ac:dyDescent="0.2">
      <c r="B96" s="31"/>
    </row>
    <row r="97" spans="2:2" x14ac:dyDescent="0.2">
      <c r="B97" s="31"/>
    </row>
    <row r="98" spans="2:2" x14ac:dyDescent="0.2">
      <c r="B98" s="31"/>
    </row>
    <row r="99" spans="2:2" x14ac:dyDescent="0.2">
      <c r="B99" s="31"/>
    </row>
    <row r="100" spans="2:2" x14ac:dyDescent="0.2">
      <c r="B100" s="31"/>
    </row>
    <row r="101" spans="2:2" x14ac:dyDescent="0.2">
      <c r="B101" s="31"/>
    </row>
    <row r="102" spans="2:2" x14ac:dyDescent="0.2">
      <c r="B102" s="31"/>
    </row>
    <row r="103" spans="2:2" x14ac:dyDescent="0.2">
      <c r="B103" s="31"/>
    </row>
    <row r="104" spans="2:2" x14ac:dyDescent="0.2">
      <c r="B104" s="31"/>
    </row>
    <row r="105" spans="2:2" x14ac:dyDescent="0.2">
      <c r="B105" s="31"/>
    </row>
    <row r="106" spans="2:2" x14ac:dyDescent="0.2">
      <c r="B106" s="31"/>
    </row>
    <row r="107" spans="2:2" x14ac:dyDescent="0.2">
      <c r="B107" s="31"/>
    </row>
    <row r="108" spans="2:2" x14ac:dyDescent="0.2">
      <c r="B108" s="31"/>
    </row>
    <row r="109" spans="2:2" x14ac:dyDescent="0.2">
      <c r="B109" s="31"/>
    </row>
    <row r="110" spans="2:2" x14ac:dyDescent="0.2">
      <c r="B110" s="31"/>
    </row>
    <row r="111" spans="2:2" x14ac:dyDescent="0.2">
      <c r="B111" s="31"/>
    </row>
    <row r="112" spans="2:2" x14ac:dyDescent="0.2">
      <c r="B112" s="31"/>
    </row>
    <row r="113" spans="2:2" x14ac:dyDescent="0.2">
      <c r="B113" s="31"/>
    </row>
    <row r="114" spans="2:2" x14ac:dyDescent="0.2">
      <c r="B114" s="31"/>
    </row>
    <row r="115" spans="2:2" x14ac:dyDescent="0.2">
      <c r="B115" s="31"/>
    </row>
    <row r="116" spans="2:2" x14ac:dyDescent="0.2">
      <c r="B116" s="31"/>
    </row>
    <row r="117" spans="2:2" x14ac:dyDescent="0.2">
      <c r="B117" s="31"/>
    </row>
    <row r="118" spans="2:2" x14ac:dyDescent="0.2">
      <c r="B118" s="31"/>
    </row>
    <row r="119" spans="2:2" x14ac:dyDescent="0.2">
      <c r="B119" s="31"/>
    </row>
    <row r="120" spans="2:2" x14ac:dyDescent="0.2">
      <c r="B120" s="31"/>
    </row>
    <row r="121" spans="2:2" x14ac:dyDescent="0.2">
      <c r="B121" s="31"/>
    </row>
    <row r="122" spans="2:2" x14ac:dyDescent="0.2">
      <c r="B122" s="31"/>
    </row>
    <row r="123" spans="2:2" x14ac:dyDescent="0.2">
      <c r="B123" s="31"/>
    </row>
    <row r="124" spans="2:2" x14ac:dyDescent="0.2">
      <c r="B124" s="31"/>
    </row>
    <row r="125" spans="2:2" x14ac:dyDescent="0.2">
      <c r="B125" s="31"/>
    </row>
    <row r="126" spans="2:2" x14ac:dyDescent="0.2">
      <c r="B126" s="31"/>
    </row>
    <row r="127" spans="2:2" x14ac:dyDescent="0.2">
      <c r="B127" s="31"/>
    </row>
    <row r="128" spans="2:2" x14ac:dyDescent="0.2">
      <c r="B128" s="31"/>
    </row>
    <row r="129" spans="2:2" x14ac:dyDescent="0.2">
      <c r="B129" s="31"/>
    </row>
    <row r="130" spans="2:2" x14ac:dyDescent="0.2">
      <c r="B130" s="31"/>
    </row>
    <row r="131" spans="2:2" x14ac:dyDescent="0.2">
      <c r="B131" s="31"/>
    </row>
    <row r="132" spans="2:2" x14ac:dyDescent="0.2">
      <c r="B132" s="31"/>
    </row>
    <row r="133" spans="2:2" x14ac:dyDescent="0.2">
      <c r="B133" s="31"/>
    </row>
    <row r="134" spans="2:2" x14ac:dyDescent="0.2">
      <c r="B134" s="31"/>
    </row>
    <row r="135" spans="2:2" x14ac:dyDescent="0.2">
      <c r="B135" s="31"/>
    </row>
    <row r="136" spans="2:2" x14ac:dyDescent="0.2">
      <c r="B136" s="31"/>
    </row>
    <row r="137" spans="2:2" x14ac:dyDescent="0.2">
      <c r="B137" s="31"/>
    </row>
    <row r="138" spans="2:2" x14ac:dyDescent="0.2">
      <c r="B138" s="31"/>
    </row>
    <row r="139" spans="2:2" x14ac:dyDescent="0.2">
      <c r="B139" s="31"/>
    </row>
    <row r="140" spans="2:2" x14ac:dyDescent="0.2">
      <c r="B140" s="31"/>
    </row>
    <row r="141" spans="2:2" x14ac:dyDescent="0.2">
      <c r="B141" s="31"/>
    </row>
    <row r="142" spans="2:2" x14ac:dyDescent="0.2">
      <c r="B142" s="31"/>
    </row>
    <row r="143" spans="2:2" x14ac:dyDescent="0.2">
      <c r="B143" s="31"/>
    </row>
    <row r="144" spans="2:2" x14ac:dyDescent="0.2">
      <c r="B144" s="31"/>
    </row>
    <row r="145" spans="2:2" x14ac:dyDescent="0.2">
      <c r="B145" s="31"/>
    </row>
    <row r="146" spans="2:2" x14ac:dyDescent="0.2">
      <c r="B146" s="31"/>
    </row>
    <row r="147" spans="2:2" x14ac:dyDescent="0.2">
      <c r="B147" s="31"/>
    </row>
    <row r="148" spans="2:2" x14ac:dyDescent="0.2">
      <c r="B148" s="31"/>
    </row>
    <row r="149" spans="2:2" x14ac:dyDescent="0.2">
      <c r="B149" s="31"/>
    </row>
    <row r="150" spans="2:2" x14ac:dyDescent="0.2">
      <c r="B150" s="31"/>
    </row>
    <row r="151" spans="2:2" x14ac:dyDescent="0.2">
      <c r="B151" s="31"/>
    </row>
    <row r="152" spans="2:2" x14ac:dyDescent="0.2">
      <c r="B152" s="31"/>
    </row>
    <row r="153" spans="2:2" x14ac:dyDescent="0.2">
      <c r="B153" s="31"/>
    </row>
    <row r="154" spans="2:2" x14ac:dyDescent="0.2">
      <c r="B154" s="31"/>
    </row>
    <row r="155" spans="2:2" x14ac:dyDescent="0.2">
      <c r="B155" s="31"/>
    </row>
    <row r="156" spans="2:2" x14ac:dyDescent="0.2">
      <c r="B156" s="31"/>
    </row>
    <row r="157" spans="2:2" x14ac:dyDescent="0.2">
      <c r="B157" s="31"/>
    </row>
    <row r="158" spans="2:2" x14ac:dyDescent="0.2">
      <c r="B158" s="31"/>
    </row>
    <row r="159" spans="2:2" x14ac:dyDescent="0.2">
      <c r="B159" s="31"/>
    </row>
    <row r="160" spans="2:2" x14ac:dyDescent="0.2">
      <c r="B160" s="31"/>
    </row>
    <row r="161" spans="2:2" x14ac:dyDescent="0.2">
      <c r="B161" s="31"/>
    </row>
    <row r="162" spans="2:2" x14ac:dyDescent="0.2">
      <c r="B162" s="31"/>
    </row>
    <row r="163" spans="2:2" x14ac:dyDescent="0.2">
      <c r="B163" s="31"/>
    </row>
    <row r="164" spans="2:2" x14ac:dyDescent="0.2">
      <c r="B164" s="31"/>
    </row>
    <row r="165" spans="2:2" x14ac:dyDescent="0.2">
      <c r="B165" s="31"/>
    </row>
    <row r="166" spans="2:2" x14ac:dyDescent="0.2">
      <c r="B166" s="31"/>
    </row>
    <row r="167" spans="2:2" x14ac:dyDescent="0.2">
      <c r="B167" s="31"/>
    </row>
    <row r="168" spans="2:2" x14ac:dyDescent="0.2">
      <c r="B168" s="31"/>
    </row>
    <row r="169" spans="2:2" x14ac:dyDescent="0.2">
      <c r="B169" s="31"/>
    </row>
    <row r="170" spans="2:2" x14ac:dyDescent="0.2">
      <c r="B170" s="31"/>
    </row>
    <row r="171" spans="2:2" x14ac:dyDescent="0.2">
      <c r="B171" s="31"/>
    </row>
    <row r="172" spans="2:2" x14ac:dyDescent="0.2">
      <c r="B172" s="31"/>
    </row>
    <row r="173" spans="2:2" x14ac:dyDescent="0.2">
      <c r="B173" s="31"/>
    </row>
    <row r="174" spans="2:2" x14ac:dyDescent="0.2">
      <c r="B174" s="31"/>
    </row>
    <row r="175" spans="2:2" x14ac:dyDescent="0.2">
      <c r="B175" s="31"/>
    </row>
    <row r="176" spans="2:2" x14ac:dyDescent="0.2">
      <c r="B176" s="31"/>
    </row>
    <row r="177" spans="2:2" x14ac:dyDescent="0.2">
      <c r="B177" s="31"/>
    </row>
    <row r="178" spans="2:2" x14ac:dyDescent="0.2">
      <c r="B178" s="31"/>
    </row>
    <row r="179" spans="2:2" x14ac:dyDescent="0.2">
      <c r="B179" s="31"/>
    </row>
    <row r="180" spans="2:2" x14ac:dyDescent="0.2">
      <c r="B180" s="31"/>
    </row>
    <row r="181" spans="2:2" x14ac:dyDescent="0.2">
      <c r="B181" s="31"/>
    </row>
    <row r="182" spans="2:2" x14ac:dyDescent="0.2">
      <c r="B182" s="31"/>
    </row>
    <row r="183" spans="2:2" x14ac:dyDescent="0.2">
      <c r="B183" s="31"/>
    </row>
    <row r="184" spans="2:2" x14ac:dyDescent="0.2">
      <c r="B184" s="31"/>
    </row>
    <row r="185" spans="2:2" x14ac:dyDescent="0.2">
      <c r="B185" s="31"/>
    </row>
    <row r="186" spans="2:2" x14ac:dyDescent="0.2">
      <c r="B186" s="31"/>
    </row>
    <row r="187" spans="2:2" x14ac:dyDescent="0.2">
      <c r="B187" s="31"/>
    </row>
    <row r="188" spans="2:2" x14ac:dyDescent="0.2">
      <c r="B188" s="31"/>
    </row>
    <row r="189" spans="2:2" x14ac:dyDescent="0.2">
      <c r="B189" s="31"/>
    </row>
    <row r="190" spans="2:2" x14ac:dyDescent="0.2">
      <c r="B190" s="31"/>
    </row>
    <row r="191" spans="2:2" x14ac:dyDescent="0.2">
      <c r="B191" s="31"/>
    </row>
    <row r="192" spans="2:2" x14ac:dyDescent="0.2">
      <c r="B192" s="31"/>
    </row>
  </sheetData>
  <mergeCells count="5">
    <mergeCell ref="D61:I64"/>
    <mergeCell ref="D45:D48"/>
    <mergeCell ref="D49:D50"/>
    <mergeCell ref="D51:D54"/>
    <mergeCell ref="D55:D56"/>
  </mergeCells>
  <conditionalFormatting sqref="C4">
    <cfRule type="duplicateValues" dxfId="0" priority="1"/>
  </conditionalFormatting>
  <printOptions horizontalCentered="1"/>
  <pageMargins left="0" right="0" top="0.5" bottom="0.75" header="0" footer="0.5"/>
  <pageSetup scale="77" orientation="portrait" horizontalDpi="1200" verticalDpi="1200" r:id="rId1"/>
  <headerFooter alignWithMargins="0">
    <oddFooter>&amp;L&amp;F\&amp;A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OPRA</vt:lpstr>
      <vt:lpstr>CRA</vt:lpstr>
      <vt:lpstr>Total</vt:lpstr>
      <vt:lpstr>GAX Form</vt:lpstr>
      <vt:lpstr>CRA!Print_Area</vt:lpstr>
      <vt:lpstr>'GAX Form'!Print_Area</vt:lpstr>
      <vt:lpstr>OPRA!Print_Area</vt:lpstr>
      <vt:lpstr>Total!Print_Area</vt:lpstr>
    </vt:vector>
  </TitlesOfParts>
  <Company>City of Grand Rapids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Cahill, Roberta</dc:creator>
  <cp:lastModifiedBy>Cahill, Roberta</cp:lastModifiedBy>
  <cp:lastPrinted>2021-07-07T15:05:26Z</cp:lastPrinted>
  <dcterms:created xsi:type="dcterms:W3CDTF">2014-04-22T13:25:32Z</dcterms:created>
  <dcterms:modified xsi:type="dcterms:W3CDTF">2021-11-08T21:35:06Z</dcterms:modified>
</cp:coreProperties>
</file>